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5480" windowHeight="11535" tabRatio="558" firstSheet="1" activeTab="3"/>
  </bookViews>
  <sheets>
    <sheet name="Списки" sheetId="1" state="hidden" r:id="rId1"/>
    <sheet name="Таблица 1" sheetId="2" r:id="rId2"/>
    <sheet name="Таблица 2" sheetId="6" r:id="rId3"/>
    <sheet name="Таблица 3" sheetId="7" r:id="rId4"/>
    <sheet name="Лист1" sheetId="5" state="hidden" r:id="rId5"/>
  </sheets>
  <externalReferences>
    <externalReference r:id="rId6"/>
    <externalReference r:id="rId7"/>
    <externalReference r:id="rId8"/>
  </externalReferences>
  <definedNames>
    <definedName name="_xlnm._FilterDatabase" localSheetId="1" hidden="1">'Таблица 1'!$A$13:$AE$17</definedName>
    <definedName name="_xlnm._FilterDatabase" localSheetId="2" hidden="1">'Таблица 2'!$A$8:$AY$8</definedName>
    <definedName name="Z_4A8DFC92_9EFC_4DFF_A295_D9436CC66CD9_.wvu.Cols" localSheetId="4" hidden="1">Лист1!$D:$M</definedName>
    <definedName name="Z_4A8DFC92_9EFC_4DFF_A295_D9436CC66CD9_.wvu.Cols" localSheetId="1" hidden="1">'Таблица 1'!$T:$U</definedName>
    <definedName name="Z_4A8DFC92_9EFC_4DFF_A295_D9436CC66CD9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BA9823C5_02A6_4927_BA93_56B8DD5E684D_.wvu.Cols" localSheetId="4" hidden="1">Лист1!$D:$M</definedName>
    <definedName name="Z_BA9823C5_02A6_4927_BA93_56B8DD5E684D_.wvu.Cols" localSheetId="1" hidden="1">'Таблица 1'!$T:$U</definedName>
    <definedName name="Z_BA9823C5_02A6_4927_BA93_56B8DD5E684D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CFDB79AB_F90E_43AE_AB1E_4C41F94ADB3E_.wvu.Cols" localSheetId="4" hidden="1">Лист1!$D:$M</definedName>
    <definedName name="Z_CFDB79AB_F90E_43AE_AB1E_4C41F94ADB3E_.wvu.Cols" localSheetId="1" hidden="1">'Таблица 1'!$T:$U</definedName>
    <definedName name="Z_CFDB79AB_F90E_43AE_AB1E_4C41F94ADB3E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EE2D49AF_5A39_4272_A203_41093254DC38_.wvu.Cols" localSheetId="4" hidden="1">Лист1!$D:$M</definedName>
    <definedName name="Z_EE2D49AF_5A39_4272_A203_41093254DC38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Варнавино">[1]Лист2!$B$1:$B$97</definedName>
    <definedName name="Павлово">#REF!</definedName>
    <definedName name="ПСД">#REF!</definedName>
    <definedName name="статус_ПСД">#REF!</definedName>
    <definedName name="статус_ПСД_расширенный">#REF!</definedName>
    <definedName name="статус_ПСД1">#REF!</definedName>
    <definedName name="статус_СМР">#REF!</definedName>
  </definedNames>
  <calcPr calcId="144525"/>
  <customWorkbookViews>
    <customWorkbookView name="Крупнова Марина - Личное представление" guid="{4A8DFC92-9EFC-4DFF-A295-D9436CC66CD9}" mergeInterval="0" personalView="1" maximized="1" xWindow="-8" yWindow="-8" windowWidth="1936" windowHeight="1056" tabRatio="558" activeSheetId="3"/>
    <customWorkbookView name="Родионова Ольга - Личное представление" guid="{BA9823C5-02A6-4927-BA93-56B8DD5E684D}" mergeInterval="0" personalView="1" maximized="1" xWindow="-8" yWindow="-8" windowWidth="2576" windowHeight="1416" tabRatio="558" activeSheetId="4"/>
    <customWorkbookView name="Коноплина Надежда - Личное представление" guid="{CFDB79AB-F90E-43AE-AB1E-4C41F94ADB3E}" mergeInterval="0" personalView="1" maximized="1" xWindow="-8" yWindow="-8" windowWidth="1936" windowHeight="1056" tabRatio="558" activeSheetId="6"/>
    <customWorkbookView name="Евлампьева Анна - Личное представление" guid="{8C3E5F66-F0DB-4D08-9F5B-67B0FB96FCEA}" mergeInterval="0" personalView="1" maximized="1" xWindow="-8" yWindow="-8" windowWidth="1936" windowHeight="1056" tabRatio="601" activeSheetId="4"/>
    <customWorkbookView name="Евгения Царюк - Личное представление" guid="{FE61658D-65D5-447C-B491-5781ABFAA44F}" mergeInterval="0" personalView="1" maximized="1" xWindow="-8" yWindow="-8" windowWidth="1936" windowHeight="1056" tabRatio="601" activeSheetId="4"/>
    <customWorkbookView name="Булатова Тамара - Личное представление" guid="{A4FEEC3A-2C82-4AFF-961D-BAEF15C4BBB4}" mergeInterval="0" personalView="1" maximized="1" xWindow="-8" yWindow="-8" windowWidth="1936" windowHeight="1056" tabRatio="601" activeSheetId="4"/>
    <customWorkbookView name="Сниткина Ирина - Личное представление" guid="{0ADED600-48BA-448F-BC0D-DF149B44094B}" mergeInterval="0" personalView="1" maximized="1" xWindow="-8" yWindow="-8" windowWidth="1936" windowHeight="1056" tabRatio="601" activeSheetId="4"/>
    <customWorkbookView name="Шуранов Алексей - Личное представление" guid="{6C57329B-EEB1-4B89-8032-30856DCF62C3}" mergeInterval="0" personalView="1" maximized="1" xWindow="-8" yWindow="-8" windowWidth="1936" windowHeight="1056" tabRatio="661" activeSheetId="4" showComments="commIndAndComment"/>
    <customWorkbookView name="Марьев Вячеслав - Личное представление" guid="{310D114C-9B96-46A2-97AF-C1B2048863E3}" mergeInterval="0" personalView="1" maximized="1" xWindow="-8" yWindow="-8" windowWidth="1936" windowHeight="1056" tabRatio="601" activeSheetId="4"/>
    <customWorkbookView name="Масляев Сергей - Личное представление" guid="{ED5401DD-A801-4841-833C-5999C3E198AF}" mergeInterval="0" personalView="1" minimized="1" windowWidth="0" windowHeight="0" tabRatio="591" activeSheetId="1"/>
    <customWorkbookView name="user - Личное представление" guid="{CF53EA64-854B-4BE7-BBAB-D0B9AA80CFC3}" mergeInterval="0" personalView="1" maximized="1" xWindow="-11" yWindow="-11" windowWidth="1942" windowHeight="1042" tabRatio="601" activeSheetId="1"/>
    <customWorkbookView name="Городецкая Екатерина - Личное представление" guid="{EF2A14CA-2765-4FA1-887B-6C5D290F6F15}" mergeInterval="0" personalView="1" maximized="1" xWindow="-8" yWindow="-8" windowWidth="1936" windowHeight="1056" tabRatio="601" activeSheetId="1"/>
    <customWorkbookView name="Шарапаев Илья - Личное представление" guid="{718BFB9D-8369-45A6-B0F2-D82141F3B9A6}" mergeInterval="0" personalView="1" maximized="1" xWindow="-8" yWindow="-8" windowWidth="1936" windowHeight="1056" tabRatio="601" activeSheetId="1"/>
    <customWorkbookView name="Мосоян Мовсес - Личное представление" guid="{3AAAC082-1503-46C1-9EE7-EB075EE7CE4C}" mergeInterval="0" personalView="1" maximized="1" xWindow="-8" yWindow="-8" windowWidth="1936" windowHeight="1056" tabRatio="661" activeSheetId="1"/>
    <customWorkbookView name="Дряхлова Ирина - Личное представление" guid="{94DB0EEE-5F6E-4AEE-983B-52DDE91C29D7}" mergeInterval="0" personalView="1" maximized="1" xWindow="-8" yWindow="-8" windowWidth="1936" windowHeight="1056" tabRatio="601" activeSheetId="1"/>
    <customWorkbookView name="Кочешкова Наталья - Личное представление" guid="{9FFA767C-1849-45BF-B5DB-765563487EBD}" mergeInterval="0" personalView="1" maximized="1" xWindow="-8" yWindow="-8" windowWidth="1936" windowHeight="1056" tabRatio="601" activeSheetId="1"/>
    <customWorkbookView name="Смирнов Николай - Личное представление" guid="{70710CB8-FDA9-4601-B6F4-C2861E91EC90}" mergeInterval="0" personalView="1" maximized="1" xWindow="-8" yWindow="-8" windowWidth="1936" windowHeight="1056" tabRatio="601" activeSheetId="1"/>
    <customWorkbookView name="Виталий Сорин - Личное представление" guid="{2CFD9FAB-7282-4EA2-8380-DBF511C95158}" mergeInterval="0" personalView="1" minimized="1" windowWidth="0" windowHeight="0" tabRatio="601" activeSheetId="1"/>
    <customWorkbookView name="Смирнов Н - Личное представление" guid="{20C66D8E-9A1C-4CE1-9BEA-773BD5221219}" mergeInterval="0" personalView="1" maximized="1" xWindow="-8" yWindow="-8" windowWidth="1936" windowHeight="1056" tabRatio="704" activeSheetId="1"/>
    <customWorkbookView name="Марков Алексей - Личное представление" guid="{ED17C0AA-DBE9-454C-8886-9979CB52E616}" mergeInterval="0" personalView="1" maximized="1" xWindow="-8" yWindow="-8" windowWidth="1936" windowHeight="1056" tabRatio="601" activeSheetId="1"/>
    <customWorkbookView name="Paxter - Личное представление" guid="{E30C409D-2CF8-4CDF-8824-171AF31DE24B}" mergeInterval="0" personalView="1" maximized="1" xWindow="1912" yWindow="-8" windowWidth="1936" windowHeight="1096" tabRatio="601" activeSheetId="1"/>
    <customWorkbookView name="Рыжухин Дмитрий - Личное представление" guid="{7E7CC496-C32D-4B2F-BB6E-E57847EC03F6}" mergeInterval="0" personalView="1" maximized="1" xWindow="-8" yWindow="-8" windowWidth="1936" windowHeight="1056" tabRatio="601" activeSheetId="1"/>
    <customWorkbookView name="Плетнев Сергей - Личное представление" guid="{8E88946D-3FD3-42F0-BC6E-D9F554F619CE}" mergeInterval="0" personalView="1" maximized="1" xWindow="-8" yWindow="-8" windowWidth="1936" windowHeight="1056" tabRatio="601" activeSheetId="1"/>
    <customWorkbookView name="Лысцова Екатерина - Личное представление" guid="{CC1343D8-B7B5-42BC-8450-70FC4959210F}" mergeInterval="0" personalView="1" maximized="1" xWindow="-8" yWindow="-8" windowWidth="1936" windowHeight="1056" tabRatio="601" activeSheetId="1"/>
    <customWorkbookView name="Болдырева Ольга - Личное представление" guid="{45C22B8B-75C5-44A3-AA11-840E53F3452E}" mergeInterval="0" personalView="1" minimized="1" windowWidth="0" windowHeight="0" tabRatio="601" activeSheetId="1"/>
    <customWorkbookView name="Кузьмина Екатерина - Личное представление" guid="{1C88DC02-DB31-43B6-8AE0-A651E15B595B}" mergeInterval="0" personalView="1" maximized="1" xWindow="-8" yWindow="-8" windowWidth="1936" windowHeight="1056" tabRatio="601" activeSheetId="1"/>
    <customWorkbookView name="Кораблёва Ольга - Личное представление" guid="{4EAE0309-0ED5-4C5D-A178-243EE8E05C90}" mergeInterval="0" personalView="1" maximized="1" xWindow="-8" yWindow="-8" windowWidth="1936" windowHeight="1056" tabRatio="601" activeSheetId="1"/>
    <customWorkbookView name="Перминов Александр - Личное представление" guid="{38FE04A8-138B-4161-85DA-D84FD92D53F8}" mergeInterval="0" personalView="1" maximized="1" xWindow="-8" yWindow="-8" windowWidth="1936" windowHeight="1056" tabRatio="601" activeSheetId="1"/>
    <customWorkbookView name="Волохова Наталья - Личное представление" guid="{710A3C1E-D745-4C6F-9F9D-7433B7F76B96}" mergeInterval="0" personalView="1" maximized="1" xWindow="-8" yWindow="-8" windowWidth="1936" windowHeight="1056" tabRatio="601" activeSheetId="1"/>
    <customWorkbookView name="Калякина Ольга - Личное представление" guid="{AAF4CDC7-282F-43D3-9CD6-4FCC4B3DA9A2}" mergeInterval="0" personalView="1" maximized="1" xWindow="-8" yWindow="-8" windowWidth="1936" windowHeight="1056" tabRatio="601" activeSheetId="1"/>
    <customWorkbookView name="Линькова Анна - Личное представление" guid="{C4E8D024-4D0A-4C0E-83C8-78834DC53C76}" mergeInterval="0" personalView="1" maximized="1" xWindow="-8" yWindow="-8" windowWidth="1936" windowHeight="1056" tabRatio="601" activeSheetId="1"/>
    <customWorkbookView name="Борейкина Людмила - Личное представление" guid="{44FE9C55-EEF1-416F-BAE5-29A4CEEF5487}" mergeInterval="0" personalView="1" maximized="1" xWindow="-9" yWindow="-9" windowWidth="1938" windowHeight="1050" tabRatio="601" activeSheetId="1"/>
    <customWorkbookView name="Мунаев Владимир - Личное представление" guid="{29E08D83-03A1-41F2-A6E2-3DB0A8BFD1B8}" mergeInterval="0" personalView="1" yWindow="40" windowWidth="1920" windowHeight="1040" tabRatio="601" activeSheetId="1"/>
    <customWorkbookView name="Дыдыкин Александр - Личное представление" guid="{85D92B84-5C05-43D0-AF4E-6E31B3C8BB80}" mergeInterval="0" personalView="1" maximized="1" xWindow="-8" yWindow="-8" windowWidth="1936" windowHeight="1056" tabRatio="601" activeSheetId="1"/>
    <customWorkbookView name="Маврина Татьяна - Личное представление" guid="{88AB0709-06E2-413F-9648-4364E181F267}" mergeInterval="0" personalView="1" maximized="1" xWindow="-8" yWindow="-8" windowWidth="1936" windowHeight="1056" tabRatio="601" activeSheetId="1"/>
    <customWorkbookView name="Ирина Изюмова - Личное представление" guid="{EC865487-8481-4DA6-B636-44D0AC6E1671}" mergeInterval="0" personalView="1" maximized="1" xWindow="-8" yWindow="-8" windowWidth="1936" windowHeight="1056" tabRatio="601" activeSheetId="1"/>
    <customWorkbookView name="Захаров Андрей - Личное представление" guid="{38741EAC-3B9A-4594-9B0B-190E08C4352A}" mergeInterval="0" personalView="1" yWindow="25" windowWidth="1920" windowHeight="1040" tabRatio="661" activeSheetId="1"/>
    <customWorkbookView name="Шарапаева Александра - Личное представление" guid="{5DBA56DF-0A56-4F1E-ACC7-CAB26475029C}" mergeInterval="0" personalView="1" maximized="1" xWindow="-8" yWindow="-8" windowWidth="1936" windowHeight="1056" tabRatio="601" activeSheetId="1"/>
    <customWorkbookView name="Денисов Владимир - Личное представление" guid="{6ACB2AD8-0D9A-4036-9C6F-8D44F4EA911E}" mergeInterval="0" personalView="1" maximized="1" xWindow="-9" yWindow="-9" windowWidth="1938" windowHeight="1098" tabRatio="703" activeSheetId="1"/>
    <customWorkbookView name="Голубев Владимир - Личное представление" guid="{A4C904D7-1864-4150-8FCF-14DF60A56588}" mergeInterval="0" personalView="1" maximized="1" xWindow="-8" yWindow="-8" windowWidth="1936" windowHeight="1056" tabRatio="661" activeSheetId="4"/>
    <customWorkbookView name="Вайкин Александр - Личное представление" guid="{6D00A279-5D87-4403-982D-F5240EA8E4D6}" mergeInterval="0" personalView="1" minimized="1" windowWidth="0" windowHeight="0" tabRatio="601" activeSheetId="4"/>
    <customWorkbookView name="Козлов Александр - Личное представление" guid="{06815801-3C0A-44F7-8BDB-CC16BDE7E351}" mergeInterval="0" personalView="1" windowWidth="1917" windowHeight="1040" tabRatio="601" activeSheetId="4"/>
    <customWorkbookView name="Галимзянова Таисия - Личное представление" guid="{93B26B7F-86C6-4D5B-8B6A-5548D943C937}" mergeInterval="0" personalView="1" maximized="1" xWindow="-8" yWindow="-8" windowWidth="1936" windowHeight="1056" tabRatio="558" activeSheetId="4"/>
    <customWorkbookView name="Логинова Елизавета - Личное представление" guid="{11106EF7-25BE-42E7-A66A-736DA1878041}" mergeInterval="0" personalView="1" maximized="1" xWindow="-8" yWindow="-8" windowWidth="2576" windowHeight="1416" tabRatio="601" activeSheetId="4"/>
    <customWorkbookView name="Маркелов Артем - Личное представление" guid="{11B81A0F-D958-4B4D-A010-2D4765524C62}" mergeInterval="0" personalView="1" maximized="1" xWindow="-8" yWindow="-8" windowWidth="1936" windowHeight="1056" tabRatio="558" activeSheetId="5"/>
    <customWorkbookView name="Кузьмина Ек - Личное представление" guid="{81CA61EB-8C68-4259-A50A-8C06B9A2A8F3}" mergeInterval="0" personalView="1" maximized="1" xWindow="-8" yWindow="-8" windowWidth="1936" windowHeight="1056" tabRatio="558" activeSheetId="3"/>
    <customWorkbookView name="K.Ershova - Личное представление" guid="{EE2D49AF-5A39-4272-A203-41093254DC38}" mergeInterval="0" personalView="1" maximized="1" xWindow="1" yWindow="1" windowWidth="1866" windowHeight="825" tabRatio="558" activeSheetId="4"/>
  </customWorkbookViews>
  <fileRecoveryPr autoRecover="0"/>
</workbook>
</file>

<file path=xl/calcChain.xml><?xml version="1.0" encoding="utf-8"?>
<calcChain xmlns="http://schemas.openxmlformats.org/spreadsheetml/2006/main">
  <c r="O29" i="6" l="1"/>
  <c r="S29" i="6"/>
  <c r="T29" i="6"/>
  <c r="U29" i="6"/>
  <c r="V29" i="6"/>
  <c r="W29" i="6"/>
  <c r="O17" i="6"/>
  <c r="S17" i="6"/>
  <c r="T17" i="6"/>
  <c r="U17" i="6"/>
  <c r="V17" i="6"/>
  <c r="W17" i="6"/>
  <c r="O10" i="6"/>
  <c r="S10" i="6"/>
  <c r="S9" i="6" s="1"/>
  <c r="T10" i="6"/>
  <c r="U10" i="6"/>
  <c r="V10" i="6"/>
  <c r="W10" i="6"/>
  <c r="W9" i="6" s="1"/>
  <c r="N29" i="6"/>
  <c r="M29" i="6"/>
  <c r="K29" i="6"/>
  <c r="J29" i="6"/>
  <c r="I29" i="6"/>
  <c r="N17" i="6"/>
  <c r="M17" i="6"/>
  <c r="K17" i="6"/>
  <c r="J17" i="6"/>
  <c r="I17" i="6"/>
  <c r="N10" i="6"/>
  <c r="M10" i="6"/>
  <c r="K10" i="6"/>
  <c r="J10" i="6"/>
  <c r="I10" i="6"/>
  <c r="D36" i="7"/>
  <c r="C36" i="7" s="1"/>
  <c r="D35" i="7"/>
  <c r="C35" i="7" s="1"/>
  <c r="E34" i="7"/>
  <c r="D34" i="7" s="1"/>
  <c r="C34" i="7" s="1"/>
  <c r="E33" i="7"/>
  <c r="D33" i="7" s="1"/>
  <c r="C33" i="7" s="1"/>
  <c r="E32" i="7"/>
  <c r="D32" i="7" s="1"/>
  <c r="C32" i="7" s="1"/>
  <c r="E31" i="7"/>
  <c r="E30" i="7"/>
  <c r="D30" i="7" s="1"/>
  <c r="AJ29" i="7"/>
  <c r="AF29" i="7"/>
  <c r="AE29" i="7"/>
  <c r="U29" i="7"/>
  <c r="T29" i="7"/>
  <c r="G29" i="7"/>
  <c r="F29" i="7"/>
  <c r="D28" i="7"/>
  <c r="C28" i="7" s="1"/>
  <c r="D27" i="7"/>
  <c r="C27" i="7" s="1"/>
  <c r="D26" i="7"/>
  <c r="C26" i="7" s="1"/>
  <c r="D25" i="7"/>
  <c r="C25" i="7" s="1"/>
  <c r="C24" i="7"/>
  <c r="C23" i="7"/>
  <c r="E22" i="7"/>
  <c r="D22" i="7" s="1"/>
  <c r="C22" i="7" s="1"/>
  <c r="E21" i="7"/>
  <c r="D21" i="7" s="1"/>
  <c r="C21" i="7" s="1"/>
  <c r="E20" i="7"/>
  <c r="D20" i="7" s="1"/>
  <c r="C20" i="7" s="1"/>
  <c r="E19" i="7"/>
  <c r="D19" i="7"/>
  <c r="D18" i="7"/>
  <c r="C18" i="7" s="1"/>
  <c r="AJ17" i="7"/>
  <c r="AF17" i="7"/>
  <c r="AE17" i="7"/>
  <c r="Y17" i="7"/>
  <c r="X17" i="7"/>
  <c r="U17" i="7"/>
  <c r="T17" i="7"/>
  <c r="T9" i="7" s="1"/>
  <c r="G17" i="7"/>
  <c r="F17" i="7"/>
  <c r="E16" i="7"/>
  <c r="D16" i="7" s="1"/>
  <c r="C16" i="7" s="1"/>
  <c r="D15" i="7"/>
  <c r="C15" i="7" s="1"/>
  <c r="D14" i="7"/>
  <c r="C14" i="7" s="1"/>
  <c r="D13" i="7"/>
  <c r="C13" i="7" s="1"/>
  <c r="D12" i="7"/>
  <c r="C12" i="7" s="1"/>
  <c r="E11" i="7"/>
  <c r="D11" i="7" s="1"/>
  <c r="C11" i="7" s="1"/>
  <c r="AJ10" i="7"/>
  <c r="AF10" i="7"/>
  <c r="AE10" i="7"/>
  <c r="AE9" i="7" s="1"/>
  <c r="Y10" i="7"/>
  <c r="Y9" i="7" s="1"/>
  <c r="X10" i="7"/>
  <c r="G10" i="7"/>
  <c r="F10" i="7"/>
  <c r="F9" i="7" s="1"/>
  <c r="AJ9" i="7"/>
  <c r="X9" i="7"/>
  <c r="U9" i="7"/>
  <c r="AF9" i="7" l="1"/>
  <c r="G9" i="7"/>
  <c r="E29" i="7"/>
  <c r="O9" i="6"/>
  <c r="K9" i="6"/>
  <c r="J9" i="6"/>
  <c r="I9" i="6"/>
  <c r="N9" i="6"/>
  <c r="M9" i="6"/>
  <c r="U9" i="6"/>
  <c r="V9" i="6"/>
  <c r="T9" i="6"/>
  <c r="C10" i="7"/>
  <c r="D17" i="7"/>
  <c r="E17" i="7"/>
  <c r="C19" i="7"/>
  <c r="C17" i="7" s="1"/>
  <c r="C30" i="7"/>
  <c r="D31" i="7"/>
  <c r="C31" i="7" s="1"/>
  <c r="D10" i="7"/>
  <c r="E10" i="7"/>
  <c r="E9" i="7" s="1"/>
  <c r="C29" i="7" l="1"/>
  <c r="D29" i="7"/>
  <c r="D9" i="7" s="1"/>
  <c r="C9" i="7"/>
  <c r="A18" i="7" l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5" i="7" s="1"/>
  <c r="A36" i="7" s="1"/>
  <c r="D8" i="7" l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R8" i="7" s="1"/>
  <c r="S8" i="7" s="1"/>
  <c r="T8" i="7" s="1"/>
  <c r="U8" i="7" s="1"/>
  <c r="V8" i="7" s="1"/>
  <c r="W8" i="7" s="1"/>
  <c r="X8" i="7" s="1"/>
  <c r="Y8" i="7" s="1"/>
  <c r="Z8" i="7" s="1"/>
  <c r="AA8" i="7" s="1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B8" i="7"/>
  <c r="R3" i="7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X266" i="5" l="1"/>
  <c r="W266" i="5" s="1"/>
  <c r="M266" i="5"/>
  <c r="M265" i="5"/>
  <c r="M264" i="5"/>
  <c r="K264" i="5"/>
  <c r="X264" i="5" s="1"/>
  <c r="V263" i="5"/>
  <c r="M261" i="5"/>
  <c r="K261" i="5"/>
  <c r="X261" i="5" s="1"/>
  <c r="W261" i="5" s="1"/>
  <c r="C261" i="5"/>
  <c r="M260" i="5"/>
  <c r="K260" i="5"/>
  <c r="X260" i="5" s="1"/>
  <c r="W260" i="5" s="1"/>
  <c r="C260" i="5"/>
  <c r="M259" i="5"/>
  <c r="K259" i="5"/>
  <c r="X259" i="5" s="1"/>
  <c r="C259" i="5"/>
  <c r="V258" i="5"/>
  <c r="J251" i="5"/>
  <c r="C251" i="5"/>
  <c r="J250" i="5"/>
  <c r="C250" i="5"/>
  <c r="K249" i="5"/>
  <c r="X249" i="5" s="1"/>
  <c r="C249" i="5"/>
  <c r="V248" i="5"/>
  <c r="M246" i="5"/>
  <c r="L246" i="5"/>
  <c r="K246" i="5"/>
  <c r="X246" i="5" s="1"/>
  <c r="W246" i="5" s="1"/>
  <c r="C246" i="5"/>
  <c r="M245" i="5"/>
  <c r="L245" i="5"/>
  <c r="K245" i="5"/>
  <c r="C245" i="5"/>
  <c r="M244" i="5"/>
  <c r="L244" i="5"/>
  <c r="K244" i="5"/>
  <c r="X244" i="5" s="1"/>
  <c r="C244" i="5"/>
  <c r="Y243" i="5"/>
  <c r="V243" i="5"/>
  <c r="M241" i="5"/>
  <c r="L241" i="5"/>
  <c r="K241" i="5"/>
  <c r="X241" i="5" s="1"/>
  <c r="W241" i="5" s="1"/>
  <c r="C241" i="5"/>
  <c r="M240" i="5"/>
  <c r="L240" i="5"/>
  <c r="K240" i="5"/>
  <c r="X240" i="5" s="1"/>
  <c r="W240" i="5" s="1"/>
  <c r="C240" i="5"/>
  <c r="M239" i="5"/>
  <c r="L239" i="5"/>
  <c r="K239" i="5"/>
  <c r="X239" i="5" s="1"/>
  <c r="C239" i="5"/>
  <c r="Z238" i="5"/>
  <c r="V238" i="5"/>
  <c r="M231" i="5"/>
  <c r="L231" i="5"/>
  <c r="K231" i="5"/>
  <c r="X231" i="5" s="1"/>
  <c r="W231" i="5" s="1"/>
  <c r="C231" i="5"/>
  <c r="M230" i="5"/>
  <c r="L230" i="5"/>
  <c r="K230" i="5"/>
  <c r="X230" i="5" s="1"/>
  <c r="W230" i="5" s="1"/>
  <c r="C230" i="5"/>
  <c r="M229" i="5"/>
  <c r="L229" i="5"/>
  <c r="K229" i="5"/>
  <c r="X229" i="5" s="1"/>
  <c r="C229" i="5"/>
  <c r="Z228" i="5"/>
  <c r="V228" i="5"/>
  <c r="L226" i="5"/>
  <c r="K226" i="5"/>
  <c r="X226" i="5" s="1"/>
  <c r="W226" i="5" s="1"/>
  <c r="C226" i="5"/>
  <c r="L225" i="5"/>
  <c r="K225" i="5"/>
  <c r="X225" i="5" s="1"/>
  <c r="W225" i="5" s="1"/>
  <c r="C225" i="5"/>
  <c r="L224" i="5"/>
  <c r="K224" i="5"/>
  <c r="X224" i="5" s="1"/>
  <c r="C224" i="5"/>
  <c r="V223" i="5"/>
  <c r="M216" i="5"/>
  <c r="L216" i="5"/>
  <c r="K216" i="5"/>
  <c r="X216" i="5" s="1"/>
  <c r="W216" i="5" s="1"/>
  <c r="C216" i="5"/>
  <c r="M215" i="5"/>
  <c r="L215" i="5"/>
  <c r="K215" i="5"/>
  <c r="X215" i="5" s="1"/>
  <c r="W215" i="5" s="1"/>
  <c r="C215" i="5"/>
  <c r="M214" i="5"/>
  <c r="L214" i="5"/>
  <c r="K214" i="5"/>
  <c r="X214" i="5" s="1"/>
  <c r="C214" i="5"/>
  <c r="V213" i="5"/>
  <c r="M211" i="5"/>
  <c r="K211" i="5"/>
  <c r="X211" i="5" s="1"/>
  <c r="W211" i="5" s="1"/>
  <c r="C211" i="5"/>
  <c r="M210" i="5"/>
  <c r="K210" i="5"/>
  <c r="X210" i="5" s="1"/>
  <c r="W210" i="5" s="1"/>
  <c r="C210" i="5"/>
  <c r="M209" i="5"/>
  <c r="K209" i="5"/>
  <c r="X209" i="5" s="1"/>
  <c r="C209" i="5"/>
  <c r="V208" i="5"/>
  <c r="K206" i="5"/>
  <c r="J206" i="5" s="1"/>
  <c r="C206" i="5"/>
  <c r="K205" i="5"/>
  <c r="X205" i="5" s="1"/>
  <c r="W205" i="5" s="1"/>
  <c r="C205" i="5"/>
  <c r="K204" i="5"/>
  <c r="J204" i="5" s="1"/>
  <c r="C204" i="5"/>
  <c r="V203" i="5"/>
  <c r="K176" i="5"/>
  <c r="J176" i="5" s="1"/>
  <c r="C176" i="5"/>
  <c r="K175" i="5"/>
  <c r="X175" i="5" s="1"/>
  <c r="W175" i="5" s="1"/>
  <c r="C175" i="5"/>
  <c r="K174" i="5"/>
  <c r="J174" i="5" s="1"/>
  <c r="C174" i="5"/>
  <c r="V173" i="5"/>
  <c r="J171" i="5"/>
  <c r="C171" i="5"/>
  <c r="J170" i="5"/>
  <c r="C170" i="5"/>
  <c r="K169" i="5"/>
  <c r="J169" i="5" s="1"/>
  <c r="C169" i="5"/>
  <c r="V168" i="5"/>
  <c r="M151" i="5"/>
  <c r="K151" i="5"/>
  <c r="X151" i="5" s="1"/>
  <c r="W151" i="5" s="1"/>
  <c r="C151" i="5"/>
  <c r="M150" i="5"/>
  <c r="K150" i="5"/>
  <c r="X150" i="5" s="1"/>
  <c r="W150" i="5" s="1"/>
  <c r="C150" i="5"/>
  <c r="M149" i="5"/>
  <c r="K149" i="5"/>
  <c r="X149" i="5" s="1"/>
  <c r="C149" i="5"/>
  <c r="V148" i="5"/>
  <c r="X141" i="5"/>
  <c r="W141" i="5" s="1"/>
  <c r="L141" i="5"/>
  <c r="J141" i="5" s="1"/>
  <c r="C141" i="5"/>
  <c r="L140" i="5"/>
  <c r="J140" i="5" s="1"/>
  <c r="C140" i="5"/>
  <c r="L139" i="5"/>
  <c r="K139" i="5"/>
  <c r="X139" i="5" s="1"/>
  <c r="C139" i="5"/>
  <c r="V138" i="5"/>
  <c r="M131" i="5"/>
  <c r="L131" i="5"/>
  <c r="K131" i="5"/>
  <c r="C131" i="5"/>
  <c r="M130" i="5"/>
  <c r="L130" i="5"/>
  <c r="K130" i="5"/>
  <c r="X130" i="5" s="1"/>
  <c r="W130" i="5" s="1"/>
  <c r="C130" i="5"/>
  <c r="M129" i="5"/>
  <c r="L129" i="5"/>
  <c r="K129" i="5"/>
  <c r="C129" i="5"/>
  <c r="Z128" i="5"/>
  <c r="V128" i="5"/>
  <c r="X126" i="5"/>
  <c r="W126" i="5" s="1"/>
  <c r="J126" i="5"/>
  <c r="C126" i="5"/>
  <c r="X125" i="5"/>
  <c r="W125" i="5" s="1"/>
  <c r="J125" i="5"/>
  <c r="C125" i="5"/>
  <c r="X124" i="5"/>
  <c r="W124" i="5" s="1"/>
  <c r="J124" i="5"/>
  <c r="C124" i="5"/>
  <c r="V123" i="5"/>
  <c r="K116" i="5"/>
  <c r="X116" i="5" s="1"/>
  <c r="W116" i="5" s="1"/>
  <c r="C116" i="5"/>
  <c r="K115" i="5"/>
  <c r="X115" i="5" s="1"/>
  <c r="W115" i="5" s="1"/>
  <c r="C115" i="5"/>
  <c r="K114" i="5"/>
  <c r="X114" i="5" s="1"/>
  <c r="C114" i="5"/>
  <c r="V113" i="5"/>
  <c r="X106" i="5"/>
  <c r="W106" i="5" s="1"/>
  <c r="J106" i="5"/>
  <c r="C106" i="5"/>
  <c r="J105" i="5"/>
  <c r="C105" i="5"/>
  <c r="K104" i="5"/>
  <c r="J104" i="5" s="1"/>
  <c r="C104" i="5"/>
  <c r="V103" i="5"/>
  <c r="J101" i="5"/>
  <c r="C101" i="5"/>
  <c r="W100" i="5"/>
  <c r="J100" i="5"/>
  <c r="C100" i="5"/>
  <c r="K99" i="5"/>
  <c r="X99" i="5" s="1"/>
  <c r="C99" i="5"/>
  <c r="V98" i="5"/>
  <c r="K86" i="5"/>
  <c r="X86" i="5" s="1"/>
  <c r="W86" i="5" s="1"/>
  <c r="C86" i="5"/>
  <c r="K85" i="5"/>
  <c r="X85" i="5" s="1"/>
  <c r="W85" i="5" s="1"/>
  <c r="C85" i="5"/>
  <c r="K84" i="5"/>
  <c r="X84" i="5" s="1"/>
  <c r="C84" i="5"/>
  <c r="V83" i="5"/>
  <c r="M81" i="5"/>
  <c r="K81" i="5"/>
  <c r="X81" i="5" s="1"/>
  <c r="W81" i="5" s="1"/>
  <c r="C81" i="5"/>
  <c r="M80" i="5"/>
  <c r="K80" i="5"/>
  <c r="X80" i="5" s="1"/>
  <c r="W80" i="5" s="1"/>
  <c r="C80" i="5"/>
  <c r="M79" i="5"/>
  <c r="K79" i="5"/>
  <c r="X79" i="5" s="1"/>
  <c r="C79" i="5"/>
  <c r="V78" i="5"/>
  <c r="M76" i="5"/>
  <c r="L76" i="5"/>
  <c r="K76" i="5"/>
  <c r="C76" i="5"/>
  <c r="M75" i="5"/>
  <c r="L75" i="5"/>
  <c r="K75" i="5"/>
  <c r="X75" i="5" s="1"/>
  <c r="W75" i="5" s="1"/>
  <c r="C75" i="5"/>
  <c r="M74" i="5"/>
  <c r="L74" i="5"/>
  <c r="K74" i="5"/>
  <c r="C74" i="5"/>
  <c r="V73" i="5"/>
  <c r="X71" i="5"/>
  <c r="W71" i="5" s="1"/>
  <c r="J71" i="5"/>
  <c r="C71" i="5"/>
  <c r="X70" i="5"/>
  <c r="W70" i="5" s="1"/>
  <c r="J70" i="5"/>
  <c r="C70" i="5"/>
  <c r="K69" i="5"/>
  <c r="J69" i="5" s="1"/>
  <c r="C69" i="5"/>
  <c r="V68" i="5"/>
  <c r="W61" i="5"/>
  <c r="J61" i="5"/>
  <c r="C61" i="5"/>
  <c r="W60" i="5"/>
  <c r="J60" i="5"/>
  <c r="C60" i="5"/>
  <c r="X59" i="5"/>
  <c r="W59" i="5" s="1"/>
  <c r="J59" i="5"/>
  <c r="C59" i="5"/>
  <c r="V58" i="5"/>
  <c r="K56" i="5"/>
  <c r="X56" i="5" s="1"/>
  <c r="W56" i="5" s="1"/>
  <c r="C56" i="5"/>
  <c r="K55" i="5"/>
  <c r="J55" i="5" s="1"/>
  <c r="C55" i="5"/>
  <c r="K54" i="5"/>
  <c r="X54" i="5" s="1"/>
  <c r="C54" i="5"/>
  <c r="V53" i="5"/>
  <c r="K41" i="5"/>
  <c r="X41" i="5" s="1"/>
  <c r="C41" i="5"/>
  <c r="K40" i="5"/>
  <c r="X40" i="5" s="1"/>
  <c r="C40" i="5"/>
  <c r="K39" i="5"/>
  <c r="X39" i="5" s="1"/>
  <c r="C39" i="5"/>
  <c r="V38" i="5"/>
  <c r="M31" i="5"/>
  <c r="J31" i="5" s="1"/>
  <c r="C31" i="5"/>
  <c r="M30" i="5"/>
  <c r="J30" i="5" s="1"/>
  <c r="C30" i="5"/>
  <c r="M29" i="5"/>
  <c r="K29" i="5"/>
  <c r="X29" i="5" s="1"/>
  <c r="C29" i="5"/>
  <c r="V28" i="5"/>
  <c r="X21" i="5"/>
  <c r="W21" i="5" s="1"/>
  <c r="M21" i="5"/>
  <c r="L21" i="5"/>
  <c r="C21" i="5"/>
  <c r="X20" i="5"/>
  <c r="W20" i="5" s="1"/>
  <c r="M20" i="5"/>
  <c r="L20" i="5"/>
  <c r="C20" i="5"/>
  <c r="M19" i="5"/>
  <c r="M9" i="5" s="1"/>
  <c r="L19" i="5"/>
  <c r="K19" i="5"/>
  <c r="X19" i="5" s="1"/>
  <c r="C19" i="5"/>
  <c r="Z18" i="5"/>
  <c r="V18" i="5"/>
  <c r="Y14" i="5"/>
  <c r="Z14" i="5" s="1"/>
  <c r="Z9" i="5" s="1"/>
  <c r="Z11" i="5"/>
  <c r="Y11" i="5"/>
  <c r="V11" i="5"/>
  <c r="F11" i="5"/>
  <c r="E11" i="5"/>
  <c r="D11" i="5"/>
  <c r="Z10" i="5"/>
  <c r="Y10" i="5"/>
  <c r="V10" i="5"/>
  <c r="F10" i="5"/>
  <c r="E10" i="5"/>
  <c r="D10" i="5"/>
  <c r="Y9" i="5"/>
  <c r="V9" i="5"/>
  <c r="G9" i="5"/>
  <c r="F9" i="5"/>
  <c r="E9" i="5"/>
  <c r="D9" i="5"/>
  <c r="L10" i="5" l="1"/>
  <c r="L11" i="5"/>
  <c r="M10" i="5"/>
  <c r="Y8" i="5"/>
  <c r="V8" i="5"/>
  <c r="C9" i="5"/>
  <c r="C11" i="5"/>
  <c r="L9" i="5"/>
  <c r="C10" i="5"/>
  <c r="K9" i="5"/>
  <c r="K10" i="5"/>
  <c r="K11" i="5"/>
  <c r="M11" i="5"/>
  <c r="J20" i="5"/>
  <c r="J21" i="5"/>
  <c r="J241" i="5"/>
  <c r="J76" i="5"/>
  <c r="J116" i="5"/>
  <c r="J215" i="5"/>
  <c r="J19" i="5"/>
  <c r="X58" i="5"/>
  <c r="W123" i="5"/>
  <c r="J129" i="5"/>
  <c r="J130" i="5"/>
  <c r="J139" i="5"/>
  <c r="J214" i="5"/>
  <c r="J230" i="5"/>
  <c r="J245" i="5"/>
  <c r="J246" i="5"/>
  <c r="J29" i="5"/>
  <c r="J40" i="5"/>
  <c r="J56" i="5"/>
  <c r="W58" i="5"/>
  <c r="J74" i="5"/>
  <c r="J75" i="5"/>
  <c r="J85" i="5"/>
  <c r="J114" i="5"/>
  <c r="X123" i="5"/>
  <c r="J131" i="5"/>
  <c r="J151" i="5"/>
  <c r="J175" i="5"/>
  <c r="J205" i="5"/>
  <c r="J229" i="5"/>
  <c r="J239" i="5"/>
  <c r="J244" i="5"/>
  <c r="Z8" i="5"/>
  <c r="J264" i="5"/>
  <c r="X28" i="5"/>
  <c r="W29" i="5"/>
  <c r="W28" i="5" s="1"/>
  <c r="W40" i="5"/>
  <c r="W41" i="5"/>
  <c r="W19" i="5"/>
  <c r="X18" i="5"/>
  <c r="W39" i="5"/>
  <c r="X38" i="5"/>
  <c r="W54" i="5"/>
  <c r="X78" i="5"/>
  <c r="W79" i="5"/>
  <c r="W78" i="5" s="1"/>
  <c r="W84" i="5"/>
  <c r="W83" i="5" s="1"/>
  <c r="X83" i="5"/>
  <c r="W99" i="5"/>
  <c r="W98" i="5" s="1"/>
  <c r="X98" i="5"/>
  <c r="X138" i="5"/>
  <c r="W139" i="5"/>
  <c r="W138" i="5" s="1"/>
  <c r="W149" i="5"/>
  <c r="W148" i="5" s="1"/>
  <c r="X148" i="5"/>
  <c r="X208" i="5"/>
  <c r="W209" i="5"/>
  <c r="W208" i="5" s="1"/>
  <c r="W259" i="5"/>
  <c r="W258" i="5" s="1"/>
  <c r="X258" i="5"/>
  <c r="W264" i="5"/>
  <c r="W263" i="5" s="1"/>
  <c r="X263" i="5"/>
  <c r="W114" i="5"/>
  <c r="W113" i="5" s="1"/>
  <c r="X113" i="5"/>
  <c r="W214" i="5"/>
  <c r="W213" i="5" s="1"/>
  <c r="X213" i="5"/>
  <c r="W224" i="5"/>
  <c r="W223" i="5" s="1"/>
  <c r="X223" i="5"/>
  <c r="X228" i="5"/>
  <c r="W229" i="5"/>
  <c r="W228" i="5" s="1"/>
  <c r="W239" i="5"/>
  <c r="W238" i="5" s="1"/>
  <c r="X238" i="5"/>
  <c r="W244" i="5"/>
  <c r="W249" i="5"/>
  <c r="W248" i="5" s="1"/>
  <c r="X248" i="5"/>
  <c r="J39" i="5"/>
  <c r="J41" i="5"/>
  <c r="J54" i="5"/>
  <c r="X55" i="5"/>
  <c r="W55" i="5" s="1"/>
  <c r="X69" i="5"/>
  <c r="X74" i="5"/>
  <c r="X76" i="5"/>
  <c r="W76" i="5" s="1"/>
  <c r="J84" i="5"/>
  <c r="J86" i="5"/>
  <c r="J99" i="5"/>
  <c r="X104" i="5"/>
  <c r="J115" i="5"/>
  <c r="X129" i="5"/>
  <c r="X131" i="5"/>
  <c r="W131" i="5" s="1"/>
  <c r="J149" i="5"/>
  <c r="J150" i="5"/>
  <c r="X169" i="5"/>
  <c r="X174" i="5"/>
  <c r="X176" i="5"/>
  <c r="W176" i="5" s="1"/>
  <c r="X204" i="5"/>
  <c r="X206" i="5"/>
  <c r="W206" i="5" s="1"/>
  <c r="J216" i="5"/>
  <c r="J224" i="5"/>
  <c r="J225" i="5"/>
  <c r="J226" i="5"/>
  <c r="J231" i="5"/>
  <c r="J240" i="5"/>
  <c r="X245" i="5"/>
  <c r="W245" i="5" s="1"/>
  <c r="J249" i="5"/>
  <c r="J259" i="5"/>
  <c r="J260" i="5"/>
  <c r="J261" i="5"/>
  <c r="J79" i="5"/>
  <c r="J80" i="5"/>
  <c r="J81" i="5"/>
  <c r="J209" i="5"/>
  <c r="J210" i="5"/>
  <c r="J211" i="5"/>
  <c r="J10" i="5" l="1"/>
  <c r="W38" i="5"/>
  <c r="W10" i="5"/>
  <c r="J11" i="5"/>
  <c r="W204" i="5"/>
  <c r="W203" i="5" s="1"/>
  <c r="X203" i="5"/>
  <c r="W169" i="5"/>
  <c r="W168" i="5" s="1"/>
  <c r="X168" i="5"/>
  <c r="W129" i="5"/>
  <c r="W128" i="5" s="1"/>
  <c r="X128" i="5"/>
  <c r="W104" i="5"/>
  <c r="W103" i="5" s="1"/>
  <c r="X103" i="5"/>
  <c r="W69" i="5"/>
  <c r="W68" i="5" s="1"/>
  <c r="X68" i="5"/>
  <c r="W18" i="5"/>
  <c r="J9" i="5"/>
  <c r="W243" i="5"/>
  <c r="X53" i="5"/>
  <c r="X11" i="5"/>
  <c r="W174" i="5"/>
  <c r="W173" i="5" s="1"/>
  <c r="X173" i="5"/>
  <c r="W74" i="5"/>
  <c r="W73" i="5" s="1"/>
  <c r="X73" i="5"/>
  <c r="X243" i="5"/>
  <c r="W53" i="5"/>
  <c r="X9" i="5"/>
  <c r="W11" i="5"/>
  <c r="X10" i="5"/>
  <c r="X8" i="5" l="1"/>
  <c r="W9" i="5"/>
  <c r="W8" i="5" s="1"/>
</calcChain>
</file>

<file path=xl/sharedStrings.xml><?xml version="1.0" encoding="utf-8"?>
<sst xmlns="http://schemas.openxmlformats.org/spreadsheetml/2006/main" count="722" uniqueCount="278">
  <si>
    <t>Исключен</t>
  </si>
  <si>
    <t>Подрядчик определен по конкурсу</t>
  </si>
  <si>
    <t>в том числе</t>
  </si>
  <si>
    <t>руб.</t>
  </si>
  <si>
    <t>На конкурсе</t>
  </si>
  <si>
    <t>Подписан акт приемки</t>
  </si>
  <si>
    <t>Разработка</t>
  </si>
  <si>
    <t>Согласование</t>
  </si>
  <si>
    <t>Городской округ город Нижний Новгород</t>
  </si>
  <si>
    <t>Краснооктябрьский муниципальный район</t>
  </si>
  <si>
    <t xml:space="preserve">Всего по Лысковскому муниципальному району на 2017-2019 годы </t>
  </si>
  <si>
    <t>Всего по Павловскому муниципальному району на 2017-2019 годы</t>
  </si>
  <si>
    <t>Всего по Перевозскому муниципальному району на 2017-2019 годы</t>
  </si>
  <si>
    <t>Всего по Пильнинскому муниципальному району на 2017-2019 годы</t>
  </si>
  <si>
    <t>Всего по Починковскому муниципальному району на 2017-2019 годы</t>
  </si>
  <si>
    <t>Всего по Сеченовскому муниципальному району на 2017-2019 годы</t>
  </si>
  <si>
    <t>Всего по Сосновскому муниципальному району на 2017-2019 годы</t>
  </si>
  <si>
    <t>Всего по Тонкинскому муниципальному району на 2017-2019 годы</t>
  </si>
  <si>
    <t>Всего по Тоншаевскому муниципальному району на 2017-2019 годы</t>
  </si>
  <si>
    <t>Всего по Шарангскому муниципальному району на 2017-2019 годы</t>
  </si>
  <si>
    <t>Всего по Шатковскому муниципальному району на 2017-2019 годы</t>
  </si>
  <si>
    <t>Всего по городскому округу город Арзамас на 2017-2019 годы</t>
  </si>
  <si>
    <t>Всего по городскому округу город Выкса на 2017-2019 годы</t>
  </si>
  <si>
    <t>Всего по городскому округу город Дзержинск на 2017-2019 годы</t>
  </si>
  <si>
    <t>Всего по городскому округу город Нижний Новгород на 2017-2019 годы</t>
  </si>
  <si>
    <t>Всего по городскому округу город Первомайск на 2017-2019 годы</t>
  </si>
  <si>
    <t>Всего по городскому округу город Саров на 2017-2019 годы</t>
  </si>
  <si>
    <t>Всего по городскому округу город Шахунья на 2017-2019 годы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</si>
  <si>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</si>
  <si>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</si>
  <si>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</si>
  <si>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</si>
  <si>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</si>
  <si>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</si>
  <si>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</si>
  <si>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</si>
  <si>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</si>
  <si>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</si>
  <si>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</t>
  </si>
  <si>
    <t xml:space="preserve">Планируемые средва на капитальный ремонт </t>
  </si>
  <si>
    <t>Всего</t>
  </si>
  <si>
    <t>в 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</si>
  <si>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</si>
  <si>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</si>
  <si>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</si>
  <si>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</si>
  <si>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</si>
  <si>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</si>
  <si>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</si>
  <si>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</si>
  <si>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</si>
  <si>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</si>
  <si>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</si>
  <si>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</si>
  <si>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</si>
  <si>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</si>
  <si>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</si>
  <si>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</si>
  <si>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</si>
  <si>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%</t>
  </si>
  <si>
    <t xml:space="preserve">Всего по Нижегородской области на 2017-2019 годы </t>
  </si>
  <si>
    <t>Итого на 2017 год</t>
  </si>
  <si>
    <t>Итого на 2018 год</t>
  </si>
  <si>
    <t>Итого на 2019 год</t>
  </si>
  <si>
    <t>Всего по Ардатовскому муниципальному району на 2017-2019 годы</t>
  </si>
  <si>
    <t>по МО на 2017 год</t>
  </si>
  <si>
    <t>по МО на 2018 год</t>
  </si>
  <si>
    <t>по МО на 2019 год</t>
  </si>
  <si>
    <t>Всего по Арзамасскому муниципальному району на 2017-2019 годы</t>
  </si>
  <si>
    <t>Всего по Балахнинскому муниципальному району на 2017-2019 годы</t>
  </si>
  <si>
    <t>Всего по Большемурашкинскому муниципальному району на 2017-2019 годы</t>
  </si>
  <si>
    <t xml:space="preserve">Всего по Вадскому муниципальному району на 2017-2019 годы </t>
  </si>
  <si>
    <t xml:space="preserve">Всего по Воскресенскому муниципальному району на 2017-2019 годы </t>
  </si>
  <si>
    <t>Всего по Дальнеконстантиновскому муниципальному району на 2017-2019 годы</t>
  </si>
  <si>
    <t>Всего по Дивеевскому муниципальному району на 2017-2019 годы</t>
  </si>
  <si>
    <t>Всего по Княгининскому муниципальному районуна 2017-2019 годы</t>
  </si>
  <si>
    <t>Всего по Краснооктябрьском муниципальному району на 2017-2019 годы</t>
  </si>
  <si>
    <t>Всего по городскому округу город Кулебаки на 2017-2019 годы</t>
  </si>
  <si>
    <t xml:space="preserve">Всего по Лукояновскому муниципальному роайону на 2017-2019 годы </t>
  </si>
  <si>
    <t>Всего по городскому округу Навашинский на 2017-2019 годы</t>
  </si>
  <si>
    <t>Всего по Сергачскому муниципальному району на 2017-2019 годы</t>
  </si>
  <si>
    <t>Всего по городскому округу Сокольский на 2017-2019 годы</t>
  </si>
  <si>
    <t>Всего по Спасскому муниципальному району на 2017-2019 годы</t>
  </si>
  <si>
    <t>Всего по Уренскому муниципальному району на 2017-2019 годы</t>
  </si>
  <si>
    <t>Всего по городскому округу город Чкаловск 2017-2019 годы</t>
  </si>
  <si>
    <t>Всего по городскому округу город Бор на 2017-2019 годы</t>
  </si>
  <si>
    <t xml:space="preserve">Всего по городскому округу Семеновский на 2017-2019 годы </t>
  </si>
  <si>
    <t>Ардатовский муниципальный район</t>
  </si>
  <si>
    <t>Арзамасский муниципальный район</t>
  </si>
  <si>
    <t>Балахнинский муниципальный район</t>
  </si>
  <si>
    <t>Богородский муниципальный район</t>
  </si>
  <si>
    <t>Большеболдинский муниципальный район</t>
  </si>
  <si>
    <t>Большемурашкинский муниципальный район</t>
  </si>
  <si>
    <t>Бутурлинский муниципальный район</t>
  </si>
  <si>
    <t>Вадский муниципальный район</t>
  </si>
  <si>
    <t>Варнавинский муниципальный район</t>
  </si>
  <si>
    <t>Вачский муниципальный район</t>
  </si>
  <si>
    <t>Ветлужский муниципальный район</t>
  </si>
  <si>
    <t>Вознесенский муниципальный район</t>
  </si>
  <si>
    <t>Володарский муниципальный район</t>
  </si>
  <si>
    <t>Воротынский муниципальный район</t>
  </si>
  <si>
    <t>Воскресенский муниципальный район</t>
  </si>
  <si>
    <t>Гагинский муниципальный район</t>
  </si>
  <si>
    <t>Городецкий муниципальный район</t>
  </si>
  <si>
    <t>Дальнеконстантиновский муниципальный район</t>
  </si>
  <si>
    <t>Дивеевский муниципальный район</t>
  </si>
  <si>
    <t>Княгининский муниципальный район</t>
  </si>
  <si>
    <t>Ковернинский муниципальный район</t>
  </si>
  <si>
    <t>Краснобаковский муниципальный район</t>
  </si>
  <si>
    <t>Кстовский муниципальный район</t>
  </si>
  <si>
    <t>Городской округ город Кулебаки</t>
  </si>
  <si>
    <t>Лукояновский муниципальный район</t>
  </si>
  <si>
    <t>Лысковский муниципальный район</t>
  </si>
  <si>
    <t>Городской округ Навашинский</t>
  </si>
  <si>
    <t>Павловский муниципальный район</t>
  </si>
  <si>
    <t>Перевозский муниципальный район</t>
  </si>
  <si>
    <t>Починковский муниципальный район</t>
  </si>
  <si>
    <t>Сергачский муниципальный район</t>
  </si>
  <si>
    <t>Сеченовский муниципальный район</t>
  </si>
  <si>
    <t>Городской округ Сокольский</t>
  </si>
  <si>
    <t>Сосновский муниципальный район</t>
  </si>
  <si>
    <t>Спасский муниципальный район</t>
  </si>
  <si>
    <t>Тонкинский муниципальный район</t>
  </si>
  <si>
    <t>Тоншаевский муниципальный район</t>
  </si>
  <si>
    <t>Уренский муниципальный район</t>
  </si>
  <si>
    <t>Городской округ город Чкаловск</t>
  </si>
  <si>
    <t>Шарангский муниципальный район</t>
  </si>
  <si>
    <t>Шатковский муниципальный район</t>
  </si>
  <si>
    <t>Городской округ город Арзамас</t>
  </si>
  <si>
    <t>Городской округ город Выкса</t>
  </si>
  <si>
    <t>Городской округ город Дзержинск</t>
  </si>
  <si>
    <t>Городской округ город Первомайск</t>
  </si>
  <si>
    <t>Городской округ город Саров</t>
  </si>
  <si>
    <t>Городской округ Семеновский</t>
  </si>
  <si>
    <t>Городской округ город Шахунья</t>
  </si>
  <si>
    <t>Пильнинский муниципальный район</t>
  </si>
  <si>
    <t>Городской округ город Бор</t>
  </si>
  <si>
    <t>Согласование договора</t>
  </si>
  <si>
    <t>Отмена закупки</t>
  </si>
  <si>
    <t>Работы завершены, оплачено</t>
  </si>
  <si>
    <t>Работы приняты, оформление документов</t>
  </si>
  <si>
    <t>Работы остановлены</t>
  </si>
  <si>
    <t>Расторжение договора</t>
  </si>
  <si>
    <t>Приостановлен/Расторжение</t>
  </si>
  <si>
    <t>Всего по Богородскому муниципальному району на 2017-2019 годы</t>
  </si>
  <si>
    <t xml:space="preserve">Всего по Большеболдинскому муниципальному району на 2017-2019 годы </t>
  </si>
  <si>
    <t>Всего по Бутурлинскому муниципальному району на 2017-2019 годы</t>
  </si>
  <si>
    <t>Всего по Варнавинскому муниципальному району на 2017-2019 годы</t>
  </si>
  <si>
    <t>Всего по Вачскому муниципальному району на 2017-2019 годы</t>
  </si>
  <si>
    <t>Всего по Ветлужскому муниципальному району на 2017-2019 годы</t>
  </si>
  <si>
    <t>Всего по Вознесенскому муниципальному району на 2017-2019 годы</t>
  </si>
  <si>
    <t>Всего по Володарскому муниципальному району на 2017-2019 годы</t>
  </si>
  <si>
    <t>Всего по Воротынскому муниципальному району на 2017-2019 годы</t>
  </si>
  <si>
    <t>Всего по Гагинскому муниципальному району на 2017-2019 годы</t>
  </si>
  <si>
    <t xml:space="preserve">Всего по Городецкому муниципальному району на 2017-2019 годы </t>
  </si>
  <si>
    <t>Всего по Ковернинскому муниципальному району на 2017-2019 годы</t>
  </si>
  <si>
    <t>Всего по Краснобаковскому муниципальному району на 2017-2019 годы</t>
  </si>
  <si>
    <t>Всего по Кстовскому муниципальному району на 2017-2019 годы</t>
  </si>
  <si>
    <t>Таблица 1</t>
  </si>
  <si>
    <t>увеличен процент сбора</t>
  </si>
  <si>
    <t>снижен процент сбора</t>
  </si>
  <si>
    <t>Таблица 2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</si>
  <si>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</si>
  <si>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</si>
  <si>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</si>
  <si>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</si>
  <si>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</si>
  <si>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</si>
  <si>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</si>
  <si>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</si>
  <si>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</si>
  <si>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</si>
  <si>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</si>
  <si>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</si>
  <si>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</si>
  <si>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</si>
  <si>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</si>
  <si>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</si>
  <si>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</si>
  <si>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</si>
  <si>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</si>
  <si>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</si>
  <si>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</si>
  <si>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</si>
  <si>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</si>
  <si>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</si>
  <si>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</si>
  <si>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</si>
  <si>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</si>
  <si>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</si>
  <si>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</si>
  <si>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</si>
  <si>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>не было</t>
  </si>
  <si>
    <t>РО</t>
  </si>
  <si>
    <t>12.2017</t>
  </si>
  <si>
    <t>12.2018</t>
  </si>
  <si>
    <t>К</t>
  </si>
  <si>
    <t>12.2019</t>
  </si>
  <si>
    <t>р.п.Пильна, ул.40 лет Победы, д.19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</si>
  <si>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</si>
  <si>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</si>
  <si>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</si>
  <si>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</si>
  <si>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д.29</t>
  </si>
  <si>
    <t>р.п.Пильна, ул.40 лет Победы, д.9</t>
  </si>
  <si>
    <t>р.п.Пильна, ул.Калинина, д.50</t>
  </si>
  <si>
    <t>не был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</si>
  <si>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</si>
  <si>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</si>
  <si>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</si>
  <si>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</si>
  <si>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р.п.Пильна, ул.Калинина, д.66</t>
  </si>
  <si>
    <t>р.п.Пильна, ул.Ленина, д.89</t>
  </si>
  <si>
    <t>р.п.Пильна, ул.Мира, д.2</t>
  </si>
  <si>
    <t>Таблица 3</t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</si>
  <si>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</si>
  <si>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</si>
  <si>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</si>
  <si>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</si>
  <si>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</si>
  <si>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</si>
  <si>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</si>
  <si>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</si>
  <si>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</si>
  <si>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</si>
  <si>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</si>
  <si>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</si>
  <si>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</si>
  <si>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</si>
  <si>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</si>
  <si>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</si>
  <si>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</si>
  <si>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</si>
  <si>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</si>
  <si>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</si>
  <si>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</si>
  <si>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</si>
  <si>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</si>
  <si>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</si>
  <si>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</si>
  <si>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</si>
  <si>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</si>
  <si>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</si>
  <si>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Итого по МО на период 2017 год</t>
  </si>
  <si>
    <t>Итого по МО на период 2018 год</t>
  </si>
  <si>
    <t>Итого по МО на период 2019 год</t>
  </si>
  <si>
    <t/>
  </si>
  <si>
    <t>Всего по Пильнинскому муниципальному  району на 2017-2019 годы</t>
  </si>
  <si>
    <t xml:space="preserve"> ПРИЛОЖЕНИЕ
к  приказу министерства энергетики и жилищно-коммунального хозяйства
Нижегородской области
от «____» _________ 201__ г. № __
«УТВЕРЖДЕН
приказом министерства энергетики и жилищно-коммунального хозяйства
Нижегородской области
от «23» ноября 2018 г. № 172
(в редакции от «___» ___ 201__ г. № __)
</t>
  </si>
  <si>
    <t>Финансовое обеспечение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</si>
  <si>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</t>
  </si>
  <si>
    <t>Перечень 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</si>
  <si>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</si>
  <si>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</si>
  <si>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</si>
  <si>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</si>
  <si>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</si>
  <si>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</si>
  <si>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</si>
  <si>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</si>
  <si>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</si>
  <si>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</si>
  <si>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</si>
  <si>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</si>
  <si>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</si>
  <si>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</si>
  <si>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</si>
  <si>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</si>
  <si>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</si>
  <si>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</si>
  <si>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</si>
  <si>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</si>
  <si>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</si>
  <si>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</si>
  <si>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</si>
  <si>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</si>
  <si>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Реестр видов работ и услуг в многоквартирных домов, находящихся на территории Нижегородской области, в отношении мнгоквартирных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</si>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</sst>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\ _₽_-;\-* #,##0\ _₽_-;_-* &quot;-&quot;\ _₽_-;_-@_-"/>
    <numFmt numFmtId="170" formatCode="0.0"/>
    <numFmt numFmtId="174" formatCode="_-* #,##0.0\ _₽_-;\-* #,##0.0\ _₽_-;_-* &quot;-&quot;\ _₽_-;_-@_-"/>
    <numFmt numFmtId="175" formatCode="_-* #,##0.00\ _₽_-;\-* #,##0.00\ _₽_-;_-* &quot;-&quot;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b/>
      <sz val="9"/>
      <name val="Tahoma"/>
      <family val="2"/>
      <charset val="204"/>
    </font>
    <font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1" applyBorder="0">
      <alignment horizontal="center" vertical="center" wrapText="1"/>
    </xf>
    <xf numFmtId="0" fontId="14" fillId="0" borderId="0"/>
    <xf numFmtId="0" fontId="10" fillId="0" borderId="0"/>
    <xf numFmtId="0" fontId="10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1" fillId="0" borderId="0" applyNumberForma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232">
    <xf numFmtId="0" fontId="0" fillId="0" borderId="0" xfId="0"/>
    <xf numFmtId="3" fontId="6" fillId="0" borderId="2" xfId="24" applyNumberFormat="1" applyFont="1" applyFill="1" applyBorder="1" applyAlignment="1">
      <alignment horizontal="center" vertical="center" wrapText="1"/>
    </xf>
    <xf numFmtId="3" fontId="3" fillId="0" borderId="2" xfId="11" applyNumberFormat="1" applyFont="1" applyFill="1" applyBorder="1" applyAlignment="1">
      <alignment horizontal="center" vertical="center" wrapText="1"/>
    </xf>
    <xf numFmtId="4" fontId="3" fillId="0" borderId="2" xfId="11" applyNumberFormat="1" applyFont="1" applyFill="1" applyBorder="1" applyAlignment="1">
      <alignment horizontal="center" vertical="center" wrapText="1"/>
    </xf>
    <xf numFmtId="0" fontId="3" fillId="0" borderId="2" xfId="19" applyFont="1" applyFill="1" applyBorder="1" applyAlignment="1">
      <alignment vertical="center" textRotation="90" wrapText="1"/>
    </xf>
    <xf numFmtId="3" fontId="3" fillId="0" borderId="2" xfId="19" applyNumberFormat="1" applyFont="1" applyFill="1" applyBorder="1" applyAlignment="1">
      <alignment horizontal="center" vertical="center" textRotation="90" wrapText="1"/>
    </xf>
    <xf numFmtId="3" fontId="3" fillId="0" borderId="2" xfId="19" applyNumberFormat="1" applyFont="1" applyFill="1" applyBorder="1" applyAlignment="1">
      <alignment horizontal="center" vertical="center" wrapText="1"/>
    </xf>
    <xf numFmtId="4" fontId="6" fillId="0" borderId="2" xfId="19" applyNumberFormat="1" applyFont="1" applyFill="1" applyBorder="1" applyAlignment="1">
      <alignment horizontal="center" vertical="center" wrapText="1"/>
    </xf>
    <xf numFmtId="3" fontId="6" fillId="0" borderId="2" xfId="19" applyNumberFormat="1" applyFont="1" applyFill="1" applyBorder="1" applyAlignment="1">
      <alignment horizontal="center" vertical="center" wrapText="1"/>
    </xf>
    <xf numFmtId="4" fontId="3" fillId="0" borderId="2" xfId="19" applyNumberFormat="1" applyFont="1" applyFill="1" applyBorder="1" applyAlignment="1">
      <alignment horizontal="center" vertical="center"/>
    </xf>
    <xf numFmtId="4" fontId="3" fillId="0" borderId="2" xfId="25" applyNumberFormat="1" applyFont="1" applyFill="1" applyBorder="1" applyAlignment="1">
      <alignment horizontal="center" vertical="center"/>
    </xf>
    <xf numFmtId="4" fontId="3" fillId="0" borderId="2" xfId="25" applyNumberFormat="1" applyFont="1" applyFill="1" applyBorder="1" applyAlignment="1">
      <alignment horizontal="center" vertical="center" wrapText="1"/>
    </xf>
    <xf numFmtId="3" fontId="6" fillId="0" borderId="2" xfId="25" applyNumberFormat="1" applyFont="1" applyFill="1" applyBorder="1" applyAlignment="1">
      <alignment horizontal="center" vertical="center" wrapText="1"/>
    </xf>
    <xf numFmtId="3" fontId="3" fillId="0" borderId="2" xfId="25" applyNumberFormat="1" applyFont="1" applyFill="1" applyBorder="1" applyAlignment="1">
      <alignment horizontal="center" vertical="center" wrapText="1"/>
    </xf>
    <xf numFmtId="3" fontId="6" fillId="0" borderId="2" xfId="11" applyNumberFormat="1" applyFont="1" applyFill="1" applyBorder="1" applyAlignment="1">
      <alignment horizontal="center" vertical="center" wrapText="1"/>
    </xf>
    <xf numFmtId="4" fontId="6" fillId="0" borderId="2" xfId="19" applyNumberFormat="1" applyFont="1" applyFill="1" applyBorder="1" applyAlignment="1">
      <alignment horizontal="center" vertical="center"/>
    </xf>
    <xf numFmtId="0" fontId="3" fillId="0" borderId="2" xfId="19" applyFont="1" applyFill="1" applyBorder="1" applyAlignment="1">
      <alignment horizontal="center"/>
    </xf>
    <xf numFmtId="0" fontId="3" fillId="0" borderId="2" xfId="24" applyFont="1" applyFill="1" applyBorder="1" applyAlignment="1">
      <alignment horizontal="center"/>
    </xf>
    <xf numFmtId="0" fontId="6" fillId="0" borderId="2" xfId="24" applyFont="1" applyFill="1" applyBorder="1" applyAlignment="1">
      <alignment horizontal="center"/>
    </xf>
    <xf numFmtId="0" fontId="3" fillId="0" borderId="2" xfId="19" applyFont="1" applyFill="1" applyBorder="1"/>
    <xf numFmtId="0" fontId="3" fillId="0" borderId="2" xfId="19" applyFont="1" applyFill="1" applyBorder="1" applyAlignment="1">
      <alignment horizontal="center" vertical="center"/>
    </xf>
    <xf numFmtId="3" fontId="3" fillId="0" borderId="2" xfId="19" applyNumberFormat="1" applyFont="1" applyFill="1" applyBorder="1" applyAlignment="1">
      <alignment horizontal="center"/>
    </xf>
    <xf numFmtId="3" fontId="3" fillId="0" borderId="2" xfId="19" applyNumberFormat="1" applyFont="1" applyFill="1" applyBorder="1"/>
    <xf numFmtId="3" fontId="3" fillId="0" borderId="2" xfId="27" applyNumberFormat="1" applyFont="1" applyFill="1" applyBorder="1" applyAlignment="1">
      <alignment horizontal="center"/>
    </xf>
    <xf numFmtId="1" fontId="13" fillId="0" borderId="2" xfId="24" applyNumberFormat="1" applyFont="1" applyFill="1" applyBorder="1" applyAlignment="1">
      <alignment horizontal="center"/>
    </xf>
    <xf numFmtId="3" fontId="3" fillId="0" borderId="2" xfId="24" applyNumberFormat="1" applyFont="1" applyFill="1" applyBorder="1" applyAlignment="1">
      <alignment horizontal="center"/>
    </xf>
    <xf numFmtId="3" fontId="6" fillId="0" borderId="2" xfId="9" applyNumberFormat="1" applyFont="1" applyFill="1" applyBorder="1" applyAlignment="1">
      <alignment horizontal="center" vertical="center" wrapText="1"/>
    </xf>
    <xf numFmtId="4" fontId="6" fillId="0" borderId="2" xfId="25" applyNumberFormat="1" applyFont="1" applyFill="1" applyBorder="1" applyAlignment="1">
      <alignment horizontal="center" vertical="center" wrapText="1"/>
    </xf>
    <xf numFmtId="3" fontId="6" fillId="0" borderId="2" xfId="19" applyNumberFormat="1" applyFont="1" applyFill="1" applyBorder="1" applyAlignment="1">
      <alignment horizontal="center" vertical="center"/>
    </xf>
    <xf numFmtId="3" fontId="3" fillId="0" borderId="2" xfId="32" applyNumberFormat="1" applyFont="1" applyFill="1" applyBorder="1" applyAlignment="1">
      <alignment horizontal="center" vertical="center" wrapText="1"/>
    </xf>
    <xf numFmtId="3" fontId="6" fillId="4" borderId="2" xfId="19" applyNumberFormat="1" applyFont="1" applyFill="1" applyBorder="1" applyAlignment="1">
      <alignment horizontal="center" vertical="center" wrapText="1"/>
    </xf>
    <xf numFmtId="0" fontId="3" fillId="4" borderId="2" xfId="19" applyFont="1" applyFill="1" applyBorder="1" applyAlignment="1">
      <alignment horizontal="center" vertical="center" wrapText="1"/>
    </xf>
    <xf numFmtId="0" fontId="3" fillId="4" borderId="2" xfId="19" applyFont="1" applyFill="1" applyBorder="1"/>
    <xf numFmtId="3" fontId="6" fillId="4" borderId="2" xfId="19" applyNumberFormat="1" applyFont="1" applyFill="1" applyBorder="1" applyAlignment="1">
      <alignment horizontal="center" vertical="center"/>
    </xf>
    <xf numFmtId="3" fontId="3" fillId="4" borderId="2" xfId="11" applyNumberFormat="1" applyFont="1" applyFill="1" applyBorder="1" applyAlignment="1">
      <alignment horizontal="center" vertical="center" wrapText="1"/>
    </xf>
    <xf numFmtId="3" fontId="3" fillId="4" borderId="2" xfId="19" applyNumberFormat="1" applyFont="1" applyFill="1" applyBorder="1" applyAlignment="1">
      <alignment horizontal="center" vertical="center" wrapText="1"/>
    </xf>
    <xf numFmtId="3" fontId="3" fillId="4" borderId="2" xfId="24" applyNumberFormat="1" applyFont="1" applyFill="1" applyBorder="1" applyAlignment="1">
      <alignment horizontal="center" vertical="center" wrapText="1"/>
    </xf>
    <xf numFmtId="3" fontId="6" fillId="4" borderId="2" xfId="11" applyNumberFormat="1" applyFont="1" applyFill="1" applyBorder="1" applyAlignment="1">
      <alignment horizontal="center" vertical="center" wrapText="1"/>
    </xf>
    <xf numFmtId="3" fontId="3" fillId="4" borderId="2" xfId="25" applyNumberFormat="1" applyFont="1" applyFill="1" applyBorder="1" applyAlignment="1">
      <alignment horizontal="center" vertical="center" wrapText="1"/>
    </xf>
    <xf numFmtId="0" fontId="3" fillId="4" borderId="2" xfId="25" applyFont="1" applyFill="1" applyBorder="1" applyAlignment="1">
      <alignment horizontal="center"/>
    </xf>
    <xf numFmtId="0" fontId="3" fillId="4" borderId="2" xfId="19" applyFont="1" applyFill="1" applyBorder="1" applyAlignment="1">
      <alignment horizontal="center"/>
    </xf>
    <xf numFmtId="0" fontId="6" fillId="4" borderId="2" xfId="19" applyFont="1" applyFill="1" applyBorder="1" applyAlignment="1">
      <alignment horizontal="center"/>
    </xf>
    <xf numFmtId="4" fontId="3" fillId="4" borderId="2" xfId="19" applyNumberFormat="1" applyFont="1" applyFill="1" applyBorder="1" applyAlignment="1">
      <alignment horizontal="center" vertical="center" wrapText="1"/>
    </xf>
    <xf numFmtId="0" fontId="3" fillId="4" borderId="2" xfId="19" applyFont="1" applyFill="1" applyBorder="1" applyAlignment="1">
      <alignment horizontal="center" vertical="center"/>
    </xf>
    <xf numFmtId="0" fontId="3" fillId="4" borderId="2" xfId="24" applyFont="1" applyFill="1" applyBorder="1"/>
    <xf numFmtId="3" fontId="3" fillId="4" borderId="2" xfId="32" applyNumberFormat="1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wrapText="1"/>
    </xf>
    <xf numFmtId="0" fontId="3" fillId="0" borderId="2" xfId="24" applyFont="1" applyFill="1" applyBorder="1" applyAlignment="1">
      <alignment horizontal="center" vertical="center" textRotation="90" wrapText="1"/>
    </xf>
    <xf numFmtId="3" fontId="3" fillId="0" borderId="2" xfId="24" applyNumberFormat="1" applyFont="1" applyFill="1" applyBorder="1" applyAlignment="1">
      <alignment horizontal="center" vertical="center" wrapText="1"/>
    </xf>
    <xf numFmtId="0" fontId="3" fillId="0" borderId="4" xfId="24" applyFont="1" applyFill="1" applyBorder="1" applyAlignment="1">
      <alignment horizontal="center" vertical="center" wrapText="1"/>
    </xf>
    <xf numFmtId="0" fontId="6" fillId="0" borderId="2" xfId="19" applyFont="1" applyFill="1" applyBorder="1" applyAlignment="1">
      <alignment horizontal="center"/>
    </xf>
    <xf numFmtId="0" fontId="6" fillId="0" borderId="2" xfId="26" applyFont="1" applyFill="1" applyBorder="1" applyAlignment="1">
      <alignment horizontal="center" vertical="center" wrapText="1"/>
    </xf>
    <xf numFmtId="0" fontId="6" fillId="0" borderId="5" xfId="26" applyFont="1" applyFill="1" applyBorder="1" applyAlignment="1">
      <alignment horizontal="center" vertical="center" wrapText="1"/>
    </xf>
    <xf numFmtId="0" fontId="6" fillId="0" borderId="3" xfId="26" applyFont="1" applyFill="1" applyBorder="1" applyAlignment="1">
      <alignment horizontal="center" vertical="center" wrapText="1"/>
    </xf>
    <xf numFmtId="0" fontId="6" fillId="0" borderId="4" xfId="26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0" fontId="3" fillId="0" borderId="2" xfId="19" applyFont="1" applyFill="1" applyBorder="1" applyAlignment="1">
      <alignment horizontal="center" vertical="center" wrapText="1"/>
    </xf>
    <xf numFmtId="0" fontId="3" fillId="0" borderId="2" xfId="19" applyFont="1" applyFill="1" applyBorder="1" applyAlignment="1">
      <alignment horizontal="center" vertical="center" textRotation="90" wrapText="1"/>
    </xf>
    <xf numFmtId="0" fontId="3" fillId="0" borderId="5" xfId="24" applyFont="1" applyFill="1" applyBorder="1" applyAlignment="1">
      <alignment horizontal="center" vertical="center" wrapText="1"/>
    </xf>
    <xf numFmtId="0" fontId="3" fillId="0" borderId="3" xfId="24" applyFont="1" applyFill="1" applyBorder="1" applyAlignment="1">
      <alignment horizontal="center" vertical="center" wrapText="1"/>
    </xf>
    <xf numFmtId="0" fontId="9" fillId="0" borderId="2" xfId="19" applyFont="1" applyFill="1" applyBorder="1"/>
    <xf numFmtId="3" fontId="3" fillId="3" borderId="2" xfId="11" applyNumberFormat="1" applyFont="1" applyFill="1" applyBorder="1" applyAlignment="1">
      <alignment horizontal="center" vertical="center" wrapText="1"/>
    </xf>
    <xf numFmtId="3" fontId="3" fillId="2" borderId="2" xfId="1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3" fillId="5" borderId="2" xfId="10" applyFont="1" applyFill="1" applyBorder="1" applyAlignment="1">
      <alignment horizontal="left"/>
    </xf>
    <xf numFmtId="0" fontId="3" fillId="0" borderId="0" xfId="10" applyFont="1" applyFill="1"/>
    <xf numFmtId="0" fontId="3" fillId="5" borderId="3" xfId="10" applyFont="1" applyFill="1" applyBorder="1" applyAlignment="1">
      <alignment vertical="center" wrapText="1"/>
    </xf>
    <xf numFmtId="1" fontId="3" fillId="5" borderId="6" xfId="10" applyNumberFormat="1" applyFont="1" applyFill="1" applyBorder="1" applyAlignment="1">
      <alignment horizontal="center" vertical="center" wrapText="1"/>
    </xf>
    <xf numFmtId="0" fontId="3" fillId="5" borderId="2" xfId="32" applyFont="1" applyFill="1" applyBorder="1" applyAlignment="1">
      <alignment horizontal="center" vertical="center"/>
    </xf>
    <xf numFmtId="3" fontId="6" fillId="5" borderId="2" xfId="10" applyNumberFormat="1" applyFont="1" applyFill="1" applyBorder="1" applyAlignment="1">
      <alignment horizontal="center" vertical="center" wrapText="1"/>
    </xf>
    <xf numFmtId="3" fontId="3" fillId="5" borderId="2" xfId="10" applyNumberFormat="1" applyFont="1" applyFill="1" applyBorder="1" applyAlignment="1">
      <alignment horizontal="center" vertical="center" wrapText="1"/>
    </xf>
    <xf numFmtId="3" fontId="6" fillId="5" borderId="2" xfId="3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32" applyNumberFormat="1" applyFont="1" applyFill="1" applyBorder="1" applyAlignment="1">
      <alignment horizontal="center" vertical="center"/>
    </xf>
    <xf numFmtId="1" fontId="6" fillId="5" borderId="2" xfId="32" applyNumberFormat="1" applyFont="1" applyFill="1" applyBorder="1" applyAlignment="1">
      <alignment horizontal="center" vertical="center"/>
    </xf>
    <xf numFmtId="1" fontId="3" fillId="5" borderId="2" xfId="3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" fontId="3" fillId="5" borderId="2" xfId="1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1" fontId="3" fillId="5" borderId="2" xfId="32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3" fillId="5" borderId="0" xfId="10" applyNumberFormat="1" applyFont="1" applyFill="1" applyAlignment="1">
      <alignment horizontal="center" vertical="center" wrapText="1"/>
    </xf>
    <xf numFmtId="0" fontId="3" fillId="5" borderId="2" xfId="10" applyFont="1" applyFill="1" applyBorder="1" applyAlignment="1">
      <alignment horizontal="center" vertical="center" wrapText="1"/>
    </xf>
    <xf numFmtId="2" fontId="3" fillId="5" borderId="2" xfId="10" applyNumberFormat="1" applyFont="1" applyFill="1" applyBorder="1" applyAlignment="1">
      <alignment horizontal="center" vertical="center" wrapText="1"/>
    </xf>
    <xf numFmtId="2" fontId="3" fillId="5" borderId="2" xfId="32" applyNumberFormat="1" applyFont="1" applyFill="1" applyBorder="1" applyAlignment="1">
      <alignment horizontal="center" vertical="center"/>
    </xf>
    <xf numFmtId="0" fontId="3" fillId="5" borderId="4" xfId="32" applyFont="1" applyFill="1" applyBorder="1" applyAlignment="1">
      <alignment horizontal="center" vertical="center"/>
    </xf>
    <xf numFmtId="3" fontId="6" fillId="5" borderId="2" xfId="11" applyNumberFormat="1" applyFont="1" applyFill="1" applyBorder="1" applyAlignment="1">
      <alignment horizontal="center" vertical="center" wrapText="1"/>
    </xf>
    <xf numFmtId="0" fontId="3" fillId="5" borderId="4" xfId="10" applyFont="1" applyFill="1" applyBorder="1" applyAlignment="1">
      <alignment horizontal="center" vertical="center"/>
    </xf>
    <xf numFmtId="0" fontId="3" fillId="5" borderId="2" xfId="32" applyFont="1" applyFill="1" applyBorder="1" applyAlignment="1">
      <alignment horizontal="left" vertical="center"/>
    </xf>
    <xf numFmtId="170" fontId="3" fillId="5" borderId="2" xfId="3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170" fontId="6" fillId="5" borderId="2" xfId="32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0" fontId="3" fillId="5" borderId="6" xfId="10" applyFont="1" applyFill="1" applyBorder="1" applyAlignment="1">
      <alignment horizontal="center" vertical="center" wrapText="1"/>
    </xf>
    <xf numFmtId="2" fontId="3" fillId="5" borderId="6" xfId="10" applyNumberFormat="1" applyFont="1" applyFill="1" applyBorder="1" applyAlignment="1">
      <alignment horizontal="center" vertical="center" wrapText="1"/>
    </xf>
    <xf numFmtId="3" fontId="3" fillId="5" borderId="6" xfId="10" applyNumberFormat="1" applyFont="1" applyFill="1" applyBorder="1" applyAlignment="1">
      <alignment horizontal="center" vertical="center" wrapText="1"/>
    </xf>
    <xf numFmtId="0" fontId="3" fillId="5" borderId="0" xfId="10" applyFont="1" applyFill="1" applyBorder="1" applyAlignment="1">
      <alignment horizontal="left"/>
    </xf>
    <xf numFmtId="0" fontId="3" fillId="5" borderId="0" xfId="10" applyFont="1" applyFill="1" applyBorder="1" applyAlignment="1">
      <alignment horizontal="center" vertical="center" wrapText="1"/>
    </xf>
    <xf numFmtId="2" fontId="3" fillId="5" borderId="0" xfId="10" applyNumberFormat="1" applyFont="1" applyFill="1" applyBorder="1" applyAlignment="1">
      <alignment horizontal="center" vertical="center" wrapText="1"/>
    </xf>
    <xf numFmtId="1" fontId="3" fillId="5" borderId="0" xfId="10" applyNumberFormat="1" applyFont="1" applyFill="1" applyBorder="1" applyAlignment="1">
      <alignment horizontal="center" vertical="center" wrapText="1"/>
    </xf>
    <xf numFmtId="3" fontId="6" fillId="5" borderId="0" xfId="10" applyNumberFormat="1" applyFont="1" applyFill="1" applyBorder="1" applyAlignment="1">
      <alignment horizontal="center" vertical="center" wrapText="1"/>
    </xf>
    <xf numFmtId="3" fontId="3" fillId="5" borderId="0" xfId="10" applyNumberFormat="1" applyFont="1" applyFill="1" applyBorder="1" applyAlignment="1">
      <alignment horizontal="center" vertical="center" wrapText="1"/>
    </xf>
    <xf numFmtId="0" fontId="3" fillId="5" borderId="6" xfId="10" applyFont="1" applyFill="1" applyBorder="1" applyAlignment="1">
      <alignment horizontal="left"/>
    </xf>
    <xf numFmtId="3" fontId="6" fillId="5" borderId="6" xfId="10" applyNumberFormat="1" applyFont="1" applyFill="1" applyBorder="1" applyAlignment="1">
      <alignment horizontal="center" vertical="center" wrapText="1"/>
    </xf>
    <xf numFmtId="0" fontId="3" fillId="5" borderId="0" xfId="10" applyFont="1" applyFill="1"/>
    <xf numFmtId="0" fontId="3" fillId="3" borderId="0" xfId="10" applyFont="1" applyFill="1"/>
    <xf numFmtId="0" fontId="18" fillId="5" borderId="0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3" fontId="3" fillId="5" borderId="2" xfId="11" applyNumberFormat="1" applyFont="1" applyFill="1" applyBorder="1" applyAlignment="1">
      <alignment horizontal="center" vertical="center" wrapText="1"/>
    </xf>
    <xf numFmtId="0" fontId="3" fillId="5" borderId="5" xfId="10" applyFont="1" applyFill="1" applyBorder="1"/>
    <xf numFmtId="3" fontId="3" fillId="5" borderId="3" xfId="10" applyNumberFormat="1" applyFont="1" applyFill="1" applyBorder="1" applyAlignment="1">
      <alignment vertical="center" wrapText="1"/>
    </xf>
    <xf numFmtId="1" fontId="3" fillId="5" borderId="3" xfId="10" applyNumberFormat="1" applyFont="1" applyFill="1" applyBorder="1" applyAlignment="1">
      <alignment vertical="center" wrapText="1"/>
    </xf>
    <xf numFmtId="0" fontId="3" fillId="5" borderId="4" xfId="10" applyFont="1" applyFill="1" applyBorder="1" applyAlignment="1">
      <alignment vertical="center" wrapText="1"/>
    </xf>
    <xf numFmtId="4" fontId="3" fillId="5" borderId="2" xfId="11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3" fillId="5" borderId="0" xfId="10" applyFont="1" applyFill="1" applyAlignment="1">
      <alignment horizontal="left"/>
    </xf>
    <xf numFmtId="0" fontId="3" fillId="5" borderId="0" xfId="10" applyFont="1" applyFill="1" applyAlignment="1">
      <alignment horizontal="center" vertical="center" wrapText="1"/>
    </xf>
    <xf numFmtId="2" fontId="3" fillId="5" borderId="0" xfId="10" applyNumberFormat="1" applyFont="1" applyFill="1" applyAlignment="1">
      <alignment horizontal="center" vertical="center" wrapText="1"/>
    </xf>
    <xf numFmtId="1" fontId="3" fillId="5" borderId="0" xfId="10" applyNumberFormat="1" applyFont="1" applyFill="1" applyAlignment="1">
      <alignment horizontal="center" vertical="center" wrapText="1"/>
    </xf>
    <xf numFmtId="3" fontId="6" fillId="5" borderId="0" xfId="10" applyNumberFormat="1" applyFont="1" applyFill="1" applyAlignment="1">
      <alignment horizontal="center" vertical="center" wrapText="1"/>
    </xf>
    <xf numFmtId="0" fontId="6" fillId="5" borderId="0" xfId="10" applyFont="1" applyFill="1" applyAlignment="1">
      <alignment horizontal="center" vertical="center" wrapText="1"/>
    </xf>
    <xf numFmtId="3" fontId="3" fillId="5" borderId="0" xfId="10" applyNumberFormat="1" applyFont="1" applyFill="1"/>
    <xf numFmtId="0" fontId="19" fillId="5" borderId="2" xfId="0" applyFont="1" applyFill="1" applyBorder="1"/>
    <xf numFmtId="0" fontId="6" fillId="5" borderId="8" xfId="0" applyFont="1" applyFill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/>
    </xf>
    <xf numFmtId="0" fontId="6" fillId="0" borderId="2" xfId="32" applyFont="1" applyFill="1" applyBorder="1" applyAlignment="1">
      <alignment horizontal="left" vertical="center"/>
    </xf>
    <xf numFmtId="0" fontId="3" fillId="5" borderId="2" xfId="32" applyFont="1" applyFill="1" applyBorder="1" applyAlignment="1">
      <alignment horizontal="center" vertical="center" textRotation="90" wrapText="1"/>
    </xf>
    <xf numFmtId="164" fontId="6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0" xfId="0" applyFont="1" applyFill="1"/>
    <xf numFmtId="2" fontId="6" fillId="5" borderId="0" xfId="0" applyNumberFormat="1" applyFont="1" applyFill="1"/>
    <xf numFmtId="2" fontId="3" fillId="5" borderId="0" xfId="0" applyNumberFormat="1" applyFont="1" applyFill="1"/>
    <xf numFmtId="0" fontId="6" fillId="5" borderId="0" xfId="0" applyFont="1" applyFill="1" applyAlignment="1">
      <alignment vertical="center" wrapText="1"/>
    </xf>
    <xf numFmtId="0" fontId="16" fillId="5" borderId="0" xfId="19" applyFont="1" applyFill="1"/>
    <xf numFmtId="2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2" xfId="19" applyFont="1" applyFill="1" applyBorder="1" applyAlignment="1">
      <alignment horizontal="center" vertical="center" textRotation="90" wrapText="1"/>
    </xf>
    <xf numFmtId="0" fontId="3" fillId="5" borderId="2" xfId="19" applyFont="1" applyFill="1" applyBorder="1" applyAlignment="1">
      <alignment vertical="center" textRotation="90" wrapText="1"/>
    </xf>
    <xf numFmtId="3" fontId="3" fillId="5" borderId="2" xfId="19" applyNumberFormat="1" applyFont="1" applyFill="1" applyBorder="1" applyAlignment="1">
      <alignment horizontal="center" vertical="center" textRotation="90" wrapText="1"/>
    </xf>
    <xf numFmtId="0" fontId="6" fillId="5" borderId="2" xfId="19" applyFont="1" applyFill="1" applyBorder="1" applyAlignment="1">
      <alignment horizontal="center" vertical="center" wrapText="1"/>
    </xf>
    <xf numFmtId="0" fontId="3" fillId="5" borderId="2" xfId="19" applyFont="1" applyFill="1" applyBorder="1" applyAlignment="1">
      <alignment horizontal="center" vertical="center" wrapText="1"/>
    </xf>
    <xf numFmtId="3" fontId="3" fillId="5" borderId="2" xfId="19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21" fillId="5" borderId="0" xfId="19" applyFont="1" applyFill="1"/>
    <xf numFmtId="0" fontId="16" fillId="5" borderId="0" xfId="19" applyFont="1" applyFill="1" applyAlignment="1">
      <alignment horizontal="center"/>
    </xf>
    <xf numFmtId="0" fontId="6" fillId="0" borderId="2" xfId="0" applyFont="1" applyFill="1" applyBorder="1"/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175" fontId="3" fillId="0" borderId="2" xfId="0" applyNumberFormat="1" applyFont="1" applyFill="1" applyBorder="1" applyAlignment="1">
      <alignment horizontal="center" vertical="center"/>
    </xf>
    <xf numFmtId="17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4" xfId="0" applyFont="1" applyFill="1" applyBorder="1" applyAlignment="1"/>
    <xf numFmtId="0" fontId="17" fillId="0" borderId="4" xfId="0" applyFont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/>
    <xf numFmtId="174" fontId="6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" xfId="32" applyFont="1" applyFill="1" applyBorder="1" applyAlignment="1">
      <alignment horizontal="center" vertical="center"/>
    </xf>
    <xf numFmtId="0" fontId="3" fillId="5" borderId="2" xfId="32" applyFont="1" applyFill="1" applyBorder="1" applyAlignment="1">
      <alignment horizontal="center" vertical="center" wrapText="1"/>
    </xf>
    <xf numFmtId="0" fontId="3" fillId="5" borderId="0" xfId="10" applyFont="1" applyFill="1" applyBorder="1" applyAlignment="1">
      <alignment horizontal="center" vertical="center"/>
    </xf>
    <xf numFmtId="0" fontId="3" fillId="5" borderId="8" xfId="10" applyFont="1" applyFill="1" applyBorder="1" applyAlignment="1">
      <alignment horizontal="center" vertical="center"/>
    </xf>
    <xf numFmtId="3" fontId="3" fillId="5" borderId="2" xfId="32" applyNumberFormat="1" applyFont="1" applyFill="1" applyBorder="1" applyAlignment="1">
      <alignment horizontal="center" vertical="center" wrapText="1"/>
    </xf>
    <xf numFmtId="2" fontId="3" fillId="5" borderId="2" xfId="32" applyNumberFormat="1" applyFont="1" applyFill="1" applyBorder="1" applyAlignment="1">
      <alignment horizontal="center" vertical="center" wrapText="1"/>
    </xf>
    <xf numFmtId="14" fontId="3" fillId="5" borderId="13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14" fontId="3" fillId="5" borderId="5" xfId="32" applyNumberFormat="1" applyFont="1" applyFill="1" applyBorder="1" applyAlignment="1">
      <alignment horizontal="center" vertical="center"/>
    </xf>
    <xf numFmtId="0" fontId="3" fillId="5" borderId="14" xfId="32" applyFont="1" applyFill="1" applyBorder="1" applyAlignment="1">
      <alignment horizontal="center" vertical="center"/>
    </xf>
    <xf numFmtId="14" fontId="3" fillId="5" borderId="0" xfId="3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6" fillId="5" borderId="8" xfId="32" applyFont="1" applyFill="1" applyBorder="1" applyAlignment="1">
      <alignment horizontal="center" vertical="center"/>
    </xf>
    <xf numFmtId="14" fontId="3" fillId="5" borderId="13" xfId="32" applyNumberFormat="1" applyFont="1" applyFill="1" applyBorder="1" applyAlignment="1">
      <alignment horizontal="center" vertical="center"/>
    </xf>
    <xf numFmtId="0" fontId="16" fillId="5" borderId="0" xfId="19" applyFont="1" applyFill="1" applyAlignment="1">
      <alignment horizontal="left" vertical="center" wrapText="1"/>
    </xf>
    <xf numFmtId="0" fontId="6" fillId="5" borderId="2" xfId="26" applyFont="1" applyFill="1" applyBorder="1" applyAlignment="1">
      <alignment horizontal="center" vertical="center" wrapText="1"/>
    </xf>
    <xf numFmtId="0" fontId="3" fillId="5" borderId="2" xfId="19" applyFont="1" applyFill="1" applyBorder="1" applyAlignment="1">
      <alignment horizontal="center" vertical="center" textRotation="90" wrapText="1"/>
    </xf>
    <xf numFmtId="0" fontId="3" fillId="5" borderId="2" xfId="19" applyFont="1" applyFill="1" applyBorder="1" applyAlignment="1">
      <alignment horizontal="center" vertical="center" wrapText="1"/>
    </xf>
    <xf numFmtId="0" fontId="3" fillId="5" borderId="2" xfId="32" applyFont="1" applyFill="1" applyBorder="1" applyAlignment="1">
      <alignment horizontal="center" vertical="center" wrapText="1"/>
    </xf>
    <xf numFmtId="0" fontId="6" fillId="5" borderId="2" xfId="19" applyFont="1" applyFill="1" applyBorder="1" applyAlignment="1">
      <alignment horizontal="center" vertical="center" textRotation="90" wrapText="1"/>
    </xf>
    <xf numFmtId="0" fontId="3" fillId="5" borderId="5" xfId="32" applyFont="1" applyFill="1" applyBorder="1" applyAlignment="1">
      <alignment horizontal="center" vertical="center" wrapText="1"/>
    </xf>
    <xf numFmtId="0" fontId="3" fillId="5" borderId="3" xfId="32" applyFont="1" applyFill="1" applyBorder="1" applyAlignment="1">
      <alignment horizontal="center" vertical="center" wrapText="1"/>
    </xf>
    <xf numFmtId="0" fontId="3" fillId="5" borderId="4" xfId="32" applyFont="1" applyFill="1" applyBorder="1" applyAlignment="1">
      <alignment horizontal="center" vertical="center" wrapText="1"/>
    </xf>
    <xf numFmtId="0" fontId="9" fillId="5" borderId="2" xfId="19" applyFont="1" applyFill="1" applyBorder="1"/>
    <xf numFmtId="0" fontId="6" fillId="5" borderId="0" xfId="0" applyFont="1" applyFill="1" applyAlignment="1">
      <alignment horizontal="center" vertical="center" wrapText="1"/>
    </xf>
    <xf numFmtId="0" fontId="6" fillId="5" borderId="2" xfId="19" applyFont="1" applyFill="1" applyBorder="1" applyAlignment="1">
      <alignment horizontal="center" vertical="center" wrapText="1"/>
    </xf>
    <xf numFmtId="0" fontId="3" fillId="5" borderId="0" xfId="10" applyFont="1" applyFill="1" applyBorder="1" applyAlignment="1">
      <alignment horizontal="center" vertical="center"/>
    </xf>
    <xf numFmtId="0" fontId="3" fillId="5" borderId="7" xfId="10" applyFont="1" applyFill="1" applyBorder="1" applyAlignment="1">
      <alignment horizontal="center" vertical="center"/>
    </xf>
    <xf numFmtId="0" fontId="3" fillId="5" borderId="8" xfId="10" applyFont="1" applyFill="1" applyBorder="1" applyAlignment="1">
      <alignment horizontal="center" vertical="center"/>
    </xf>
    <xf numFmtId="0" fontId="3" fillId="5" borderId="2" xfId="32" applyFont="1" applyFill="1" applyBorder="1" applyAlignment="1">
      <alignment horizontal="left" vertical="center" wrapText="1"/>
    </xf>
    <xf numFmtId="0" fontId="3" fillId="5" borderId="2" xfId="32" applyFont="1" applyFill="1" applyBorder="1" applyAlignment="1">
      <alignment horizontal="center" vertical="center" textRotation="90" wrapText="1"/>
    </xf>
    <xf numFmtId="3" fontId="3" fillId="5" borderId="2" xfId="32" applyNumberFormat="1" applyFont="1" applyFill="1" applyBorder="1" applyAlignment="1">
      <alignment horizontal="center" vertical="center" textRotation="90" wrapText="1"/>
    </xf>
    <xf numFmtId="0" fontId="3" fillId="5" borderId="2" xfId="10" applyFont="1" applyFill="1" applyBorder="1" applyAlignment="1">
      <alignment horizontal="center" vertical="center" textRotation="90" wrapText="1"/>
    </xf>
    <xf numFmtId="2" fontId="3" fillId="5" borderId="2" xfId="32" applyNumberFormat="1" applyFont="1" applyFill="1" applyBorder="1" applyAlignment="1">
      <alignment horizontal="center" vertical="center" textRotation="90" wrapText="1"/>
    </xf>
    <xf numFmtId="3" fontId="6" fillId="5" borderId="2" xfId="32" applyNumberFormat="1" applyFont="1" applyFill="1" applyBorder="1" applyAlignment="1">
      <alignment horizontal="center" vertical="center" textRotation="90" wrapText="1"/>
    </xf>
    <xf numFmtId="3" fontId="3" fillId="5" borderId="2" xfId="32" applyNumberFormat="1" applyFont="1" applyFill="1" applyBorder="1" applyAlignment="1">
      <alignment horizontal="center" vertical="center" wrapText="1"/>
    </xf>
    <xf numFmtId="2" fontId="3" fillId="5" borderId="2" xfId="32" applyNumberFormat="1" applyFont="1" applyFill="1" applyBorder="1" applyAlignment="1">
      <alignment horizontal="center" vertical="center" wrapText="1"/>
    </xf>
    <xf numFmtId="1" fontId="3" fillId="5" borderId="2" xfId="32" applyNumberFormat="1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3" fillId="5" borderId="0" xfId="10" applyFont="1" applyFill="1" applyAlignment="1">
      <alignment horizontal="right"/>
    </xf>
    <xf numFmtId="0" fontId="3" fillId="5" borderId="9" xfId="32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3" fontId="6" fillId="5" borderId="9" xfId="10" applyNumberFormat="1" applyFont="1" applyFill="1" applyBorder="1" applyAlignment="1">
      <alignment horizontal="center" vertical="center" textRotation="90" wrapText="1"/>
    </xf>
    <xf numFmtId="0" fontId="3" fillId="5" borderId="5" xfId="1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9" xfId="10" applyNumberFormat="1" applyFont="1" applyFill="1" applyBorder="1" applyAlignment="1">
      <alignment horizontal="center" vertical="center" textRotation="90" wrapText="1"/>
    </xf>
    <xf numFmtId="3" fontId="3" fillId="5" borderId="10" xfId="10" applyNumberFormat="1" applyFont="1" applyFill="1" applyBorder="1" applyAlignment="1">
      <alignment horizontal="center" vertical="center" textRotation="90" wrapText="1"/>
    </xf>
    <xf numFmtId="3" fontId="3" fillId="5" borderId="6" xfId="10" applyNumberFormat="1" applyFont="1" applyFill="1" applyBorder="1" applyAlignment="1">
      <alignment horizontal="center" vertical="center" textRotation="90" wrapText="1"/>
    </xf>
    <xf numFmtId="0" fontId="3" fillId="5" borderId="9" xfId="10" applyFont="1" applyFill="1" applyBorder="1" applyAlignment="1">
      <alignment horizontal="center" vertical="center" textRotation="90" wrapText="1"/>
    </xf>
    <xf numFmtId="3" fontId="3" fillId="5" borderId="6" xfId="0" applyNumberFormat="1" applyFont="1" applyFill="1" applyBorder="1"/>
    <xf numFmtId="0" fontId="3" fillId="5" borderId="5" xfId="10" applyFont="1" applyFill="1" applyBorder="1" applyAlignment="1">
      <alignment horizontal="center" vertical="center" textRotation="90" wrapText="1"/>
    </xf>
    <xf numFmtId="0" fontId="3" fillId="5" borderId="11" xfId="10" applyFont="1" applyFill="1" applyBorder="1" applyAlignment="1">
      <alignment horizontal="center" vertical="center" textRotation="90" wrapText="1"/>
    </xf>
    <xf numFmtId="0" fontId="3" fillId="5" borderId="12" xfId="0" applyFont="1" applyFill="1" applyBorder="1"/>
    <xf numFmtId="0" fontId="3" fillId="5" borderId="13" xfId="0" applyFont="1" applyFill="1" applyBorder="1"/>
    <xf numFmtId="0" fontId="3" fillId="5" borderId="8" xfId="0" applyFont="1" applyFill="1" applyBorder="1"/>
    <xf numFmtId="0" fontId="6" fillId="0" borderId="5" xfId="32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6" fillId="0" borderId="5" xfId="32" applyFont="1" applyFill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6" fillId="0" borderId="4" xfId="0" applyFont="1" applyBorder="1" applyAlignment="1"/>
  </cellXfs>
  <cellStyles count="34">
    <cellStyle name="Excel Built-in Normal" xfId="1"/>
    <cellStyle name="Excel Built-in Normal 1" xfId="2"/>
    <cellStyle name="Excel Built-in Normal 2" xfId="3"/>
    <cellStyle name="Excel Built-in Normal_сем ПРИЛОЖЕНИЕ 2(исправлен.30.06)" xfId="4"/>
    <cellStyle name="TableStyleLight1" xfId="5"/>
    <cellStyle name="ЗаголовокСтолбца" xfId="6"/>
    <cellStyle name="Обычный" xfId="0" builtinId="0"/>
    <cellStyle name="Обычный 10" xfId="7"/>
    <cellStyle name="Обычный 11" xfId="8"/>
    <cellStyle name="Обычный 12" xfId="9"/>
    <cellStyle name="Обычный 12 2" xfId="10"/>
    <cellStyle name="Обычный 2" xfId="11"/>
    <cellStyle name="Обычный 2 2" xfId="12"/>
    <cellStyle name="Обычный 2 2 2" xfId="13"/>
    <cellStyle name="Обычный 2 3" xfId="14"/>
    <cellStyle name="Обычный 2_2 Перечень МКД с техно-фин инфо" xfId="15"/>
    <cellStyle name="Обычный 3" xfId="16"/>
    <cellStyle name="Обычный 4" xfId="17"/>
    <cellStyle name="Обычный 5" xfId="18"/>
    <cellStyle name="Обычный 6" xfId="19"/>
    <cellStyle name="Обычный 7" xfId="20"/>
    <cellStyle name="Обычный 7 4" xfId="21"/>
    <cellStyle name="Обычный 7_гпд 2017-2019" xfId="22"/>
    <cellStyle name="Обычный 9" xfId="23"/>
    <cellStyle name="Обычный_Лист1" xfId="24"/>
    <cellStyle name="Обычный_Лист1 2 2" xfId="32"/>
    <cellStyle name="Обычный_Лист1_приложение 1" xfId="25"/>
    <cellStyle name="Обычный_Лист1_СВОД  (итог 1 приложение + 9 р-в) 18.07.2016 КП" xfId="26"/>
    <cellStyle name="Обычный_Первомайск Приложение 1" xfId="27"/>
    <cellStyle name="Пояснение 2" xfId="28"/>
    <cellStyle name="Процентный 2" xfId="31"/>
    <cellStyle name="Стиль 1" xfId="29"/>
    <cellStyle name="Финансовый 2" xfId="30"/>
    <cellStyle name="Финансовый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Joint\2016%20&#1075;&#1086;&#1076;\&#1056;&#1072;&#1081;&#1086;&#1085;&#1085;&#1072;&#1103;%20&#1087;&#1088;&#1086;&#1075;&#1088;&#1072;&#1084;&#1084;&#1072;\&#1087;&#1088;&#1086;&#1075;&#1088;&#1072;&#1084;&#1084;&#1072;\27%20&#1084;&#1072;&#1103;%2016%20&#1072;&#1076;&#1088;&#1077;&#1089;&#1085;&#1099;&#1081;%20&#1087;&#1077;&#1088;&#1077;&#1095;&#1077;&#1085;&#1100;%20&#1089;%20&#1076;&#1086;&#1073;&#1072;&#1074;&#1086;&#1095;&#1085;&#1099;&#1084;&#1080;%20&#1076;&#1086;&#1084;&#1072;&#1084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&#1051;&#1048;&#1060;&#1058;&#1067;/&#1052;&#1080;&#1085;&#1089;&#1090;&#1088;&#1086;&#1081;,%20&#1056;&#1086;&#1089;&#1090;&#1077;&#1093;&#1085;&#1072;&#1076;&#1079;&#1086;&#1088;%20-&#1079;&#1072;&#1087;&#1088;&#1086;&#1089;/&#1052;&#1080;&#1085;&#1089;&#1090;&#1088;&#1086;&#1081;-&#1087;&#1086;%20&#1079;&#1072;&#1087;&#1088;&#1086;&#1089;&#1091;/&#1076;&#1083;&#1103;%20&#1052;&#1080;&#1085;&#1089;&#1090;&#1088;&#1086;&#1103;/&#1048;&#1085;&#1092;&#1086;%20&#1085;&#1072;%20&#1079;&#1072;&#1087;&#1088;&#1086;&#1089;%20&#1086;&#1090;%2024.09.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55;&#1072;&#1074;&#1083;&#1086;&#1074;&#1086;\&#1055;&#1072;&#1074;&#1083;&#1086;&#1074;&#1089;&#1082;&#1080;&#1081;%20&#1055;&#1083;&#1072;&#1085;%202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B1" t="str">
            <v>Адрес многоквартирного дома</v>
          </cell>
        </row>
        <row r="2">
          <cell r="B2">
            <v>2</v>
          </cell>
        </row>
        <row r="3">
          <cell r="B3" t="str">
            <v>Варнавинский муниципальный район</v>
          </cell>
        </row>
        <row r="4">
          <cell r="B4" t="str">
            <v>ВСЕГО по МО 2014 - 2043 г.г.</v>
          </cell>
        </row>
        <row r="5">
          <cell r="B5" t="str">
            <v>2014 - 2018 г.г.</v>
          </cell>
        </row>
        <row r="6">
          <cell r="B6" t="str">
            <v xml:space="preserve">ИТОГО по периоду 2014 - 2018 </v>
          </cell>
        </row>
        <row r="7">
          <cell r="B7" t="str">
            <v>2019 - 2023 г.г.</v>
          </cell>
        </row>
        <row r="8">
          <cell r="B8" t="str">
            <v xml:space="preserve">ИТОГО по периоду 2019 - 2023 </v>
          </cell>
        </row>
        <row r="9">
          <cell r="B9" t="str">
            <v>2024 - 2033 г.г.</v>
          </cell>
        </row>
        <row r="10">
          <cell r="B10" t="str">
            <v xml:space="preserve">ИТОГО по периоду 2024 - 2033 </v>
          </cell>
        </row>
        <row r="11">
          <cell r="B11" t="str">
            <v>2034 - 2043 г.г.</v>
          </cell>
        </row>
        <row r="12">
          <cell r="B12" t="str">
            <v>ИТОГО по периоду 2034 - 2043</v>
          </cell>
        </row>
        <row r="13">
          <cell r="B13" t="str">
            <v>р.п. Варнавино, ул.Продотрядников, д. 37</v>
          </cell>
        </row>
        <row r="14">
          <cell r="B14" t="str">
            <v>д. Михаленино, ул Молодежная, д.  1</v>
          </cell>
        </row>
        <row r="15">
          <cell r="B15" t="str">
            <v>д. Михаленино, ул Школьная, д. 3</v>
          </cell>
        </row>
        <row r="16">
          <cell r="B16" t="str">
            <v>п. Восход, ул. Центральная, д.  5</v>
          </cell>
        </row>
        <row r="17">
          <cell r="B17" t="str">
            <v>п. Мирный, ул. Центральная, д. 14</v>
          </cell>
        </row>
        <row r="18">
          <cell r="B18" t="str">
            <v>р.п. Варнавино, ул.Молодежная, д. 18</v>
          </cell>
        </row>
        <row r="19">
          <cell r="B19" t="str">
            <v>р.п. Варнавино, ул.Советская, д. 6</v>
          </cell>
        </row>
        <row r="20">
          <cell r="B20" t="str">
            <v>р.п. Варнавино, ул.Советская, д. 9</v>
          </cell>
        </row>
        <row r="21">
          <cell r="B21" t="str">
            <v>р.п. Варнавино, ул.Нижегородская, д. 19</v>
          </cell>
        </row>
        <row r="22">
          <cell r="B22" t="str">
            <v>р.п. Варнавино, ул.Советская, д. 4</v>
          </cell>
        </row>
        <row r="23">
          <cell r="B23" t="str">
            <v>р.п. Варнавино, ул.Молодежная, д.  17</v>
          </cell>
        </row>
        <row r="24">
          <cell r="B24" t="str">
            <v>р.п. Варнавино, ул.Молодежная, д. 21</v>
          </cell>
        </row>
        <row r="25">
          <cell r="B25" t="str">
            <v>р.п. Варнавино, ул.Комсомольская, д. 54</v>
          </cell>
        </row>
        <row r="26">
          <cell r="B26" t="str">
            <v>р.п. Варнавино, ул.Продотрядников, д. 12</v>
          </cell>
        </row>
        <row r="27">
          <cell r="B27" t="str">
            <v>п. Северный, ул. Победы, д. 5</v>
          </cell>
        </row>
        <row r="28">
          <cell r="B28" t="str">
            <v>р.п. Варнавино, ул.Молодежная, д.  12</v>
          </cell>
        </row>
        <row r="29">
          <cell r="B29" t="str">
            <v>п. Северный, ул. Молодежная, д. 21</v>
          </cell>
        </row>
        <row r="30">
          <cell r="B30" t="str">
            <v>р.п. Варнавино, ул.Молодежная, д. 11</v>
          </cell>
        </row>
        <row r="31">
          <cell r="B31" t="str">
            <v>д. Михаленино, ул Школьная, д.  4</v>
          </cell>
        </row>
        <row r="32">
          <cell r="B32" t="str">
            <v>п. Северный, ул. Победы, д.  2</v>
          </cell>
        </row>
        <row r="33">
          <cell r="B33" t="str">
            <v>р.п. Варнавино, ул.Набережная, д. 11а</v>
          </cell>
        </row>
        <row r="34">
          <cell r="B34" t="str">
            <v>п. Черемушки, ул. Советская, д.  6</v>
          </cell>
        </row>
        <row r="35">
          <cell r="B35" t="str">
            <v>п. Восход, ул. Центральная, д. 6</v>
          </cell>
        </row>
        <row r="36">
          <cell r="B36" t="str">
            <v>п. Мирный, ул. Центральная, д. 8</v>
          </cell>
        </row>
        <row r="37">
          <cell r="B37" t="str">
            <v>п. Черемушки, ул. Советская, д. 2</v>
          </cell>
        </row>
        <row r="38">
          <cell r="B38" t="str">
            <v>п. Восход, ул. Центральная, д.10</v>
          </cell>
        </row>
        <row r="39">
          <cell r="B39" t="str">
            <v>п. Черемушки, ул. Советская, д.8</v>
          </cell>
        </row>
        <row r="40">
          <cell r="B40" t="str">
            <v>р.п. Варнавино, ул.Комсомольская, д. 58</v>
          </cell>
        </row>
        <row r="41">
          <cell r="B41" t="str">
            <v>п. Черемушки, ул. Советская, д. 18</v>
          </cell>
        </row>
        <row r="42">
          <cell r="B42" t="str">
            <v>п. Северный, ул. Победы, д.  9</v>
          </cell>
        </row>
        <row r="43">
          <cell r="B43" t="str">
            <v>р.п. Варнавино, ул.Молодежная, д. 16</v>
          </cell>
        </row>
        <row r="44">
          <cell r="B44" t="str">
            <v>р.п. Варнавино, ул.Советская, д. 2</v>
          </cell>
        </row>
        <row r="45">
          <cell r="B45" t="str">
            <v>п. Мирный, ул.Садовая, д.  1</v>
          </cell>
        </row>
        <row r="46">
          <cell r="B46" t="str">
            <v>р.п. Варнавино, ул.Продотрядников, д. 10</v>
          </cell>
        </row>
        <row r="47">
          <cell r="B47" t="str">
            <v>п. Мирный, ул. Садовая, д.  3</v>
          </cell>
        </row>
        <row r="48">
          <cell r="B48" t="str">
            <v>р.п. Варнавино, ул.Продотрядников, д. 2</v>
          </cell>
        </row>
        <row r="49">
          <cell r="B49" t="str">
            <v>п. Северный, ул. Победы, д.  4</v>
          </cell>
        </row>
        <row r="50">
          <cell r="B50" t="str">
            <v>р.п. Варнавино, ул.Советская, д. 1</v>
          </cell>
        </row>
        <row r="51">
          <cell r="B51" t="str">
            <v>д. Михаленино, ул Школьная, д. 1</v>
          </cell>
        </row>
        <row r="52">
          <cell r="B52" t="str">
            <v>р.п. Варнавино, ул.Комсомольская, д. 5</v>
          </cell>
        </row>
        <row r="53">
          <cell r="B53" t="str">
            <v>п. Восход, ул. Центральная, д.  9</v>
          </cell>
        </row>
        <row r="54">
          <cell r="B54" t="str">
            <v>р.п. Варнавино, ул.Школьная, д.4</v>
          </cell>
        </row>
        <row r="55">
          <cell r="B55" t="str">
            <v>п. Восход, ул. Центральная, д.11</v>
          </cell>
        </row>
        <row r="56">
          <cell r="B56" t="str">
            <v>п. Черемушки, ул. Советская, д. 5</v>
          </cell>
        </row>
        <row r="57">
          <cell r="B57" t="str">
            <v>р.п. Варнавино, ул.Советская, д. 5</v>
          </cell>
        </row>
        <row r="58">
          <cell r="B58" t="str">
            <v>р.п. Варнавино, ул.Молодежная, д. 19</v>
          </cell>
        </row>
        <row r="59">
          <cell r="B59" t="str">
            <v>п. Черемушки, ул. Советская, д. 16</v>
          </cell>
        </row>
        <row r="60">
          <cell r="B60" t="str">
            <v>р.п. Варнавино ул.Советская, д.14</v>
          </cell>
        </row>
        <row r="61">
          <cell r="B61" t="str">
            <v>п. Северный, ул. Победы, д. 10</v>
          </cell>
        </row>
        <row r="62">
          <cell r="B62" t="str">
            <v>р.п. Варнавино, ул.Советская, д. 3</v>
          </cell>
        </row>
        <row r="63">
          <cell r="B63" t="str">
            <v>р.п. Варнавино, ул.Молодежная, д. 23</v>
          </cell>
        </row>
        <row r="64">
          <cell r="B64" t="str">
            <v>п. Мирный, ул. Центральная, д. 16</v>
          </cell>
        </row>
        <row r="65">
          <cell r="B65" t="str">
            <v>с. Горки, ул. Молодежная, д. 35</v>
          </cell>
        </row>
        <row r="66">
          <cell r="B66" t="str">
            <v>п. Мирный, ул. Центральная, д. 10</v>
          </cell>
        </row>
        <row r="67">
          <cell r="B67" t="str">
            <v>п. Мирный, ул. Центральная, д. 17</v>
          </cell>
        </row>
        <row r="68">
          <cell r="B68" t="str">
            <v>р.п. Варнавино, ул.Советская, д. 7</v>
          </cell>
        </row>
        <row r="69">
          <cell r="B69" t="str">
            <v>п. Черемушки, ул. Советская, д.  3</v>
          </cell>
        </row>
        <row r="70">
          <cell r="B70" t="str">
            <v>п. Мирный, ул. Центральная, д. 21</v>
          </cell>
        </row>
        <row r="71">
          <cell r="B71" t="str">
            <v>р.п. Варнавино, ул.Советская, д. 12</v>
          </cell>
        </row>
        <row r="72">
          <cell r="B72" t="str">
            <v>р.п. Варнавино, ул.Комсомольская, д. 14а</v>
          </cell>
        </row>
        <row r="73">
          <cell r="B73" t="str">
            <v>р.п. Варнавино, ул.Молодежная, д. 24</v>
          </cell>
        </row>
        <row r="74">
          <cell r="B74" t="str">
            <v>п. Северный, ул. Победы, д.  8</v>
          </cell>
        </row>
        <row r="75">
          <cell r="B75" t="str">
            <v>р.п. Варнавино, ул.Школьная, д. 6</v>
          </cell>
        </row>
        <row r="76">
          <cell r="B76" t="str">
            <v>р.п. Варнавино, ул.Молодежная, д.  15</v>
          </cell>
        </row>
        <row r="77">
          <cell r="B77" t="str">
            <v>р.п. Варнавин, ул.Советская, д. 13</v>
          </cell>
        </row>
        <row r="78">
          <cell r="B78" t="str">
            <v>п. Заречный, ул. Лесная, д. 5</v>
          </cell>
        </row>
        <row r="79">
          <cell r="B79" t="str">
            <v>р.п. Варнавино, ул.Нижегородская, д. 50</v>
          </cell>
        </row>
        <row r="80">
          <cell r="B80" t="str">
            <v>р.п. Варнавино, ул.Молодежная, д.  26</v>
          </cell>
        </row>
        <row r="81">
          <cell r="B81" t="str">
            <v>п. Черемушки, ул. Советская, д. 4</v>
          </cell>
        </row>
        <row r="82">
          <cell r="B82" t="str">
            <v>п. Мирный, ул. Центральная, д. 15</v>
          </cell>
        </row>
        <row r="83">
          <cell r="B83" t="str">
            <v>п. Мирный, ул. Центральная, д. 3</v>
          </cell>
        </row>
        <row r="84">
          <cell r="B84" t="str">
            <v>р.п. Варнавино, ул.Советская, д. 11</v>
          </cell>
        </row>
        <row r="85">
          <cell r="B85" t="str">
            <v>р.п. Варнавино, ул.Молодежная, д.  22</v>
          </cell>
        </row>
        <row r="86">
          <cell r="B86" t="str">
            <v>п. Восход, ул. Центральная, д. 7</v>
          </cell>
        </row>
        <row r="87">
          <cell r="B87" t="str">
            <v>п. Северный, ул. Победы, д.  3</v>
          </cell>
        </row>
        <row r="88">
          <cell r="B88" t="str">
            <v>р.п. Варнавино, ул.Советская, д. 8</v>
          </cell>
        </row>
        <row r="89">
          <cell r="B89" t="str">
            <v>п. Восход, ул. Центральная, д. 8</v>
          </cell>
        </row>
        <row r="90">
          <cell r="B90" t="str">
            <v>п. Черемушки, ул. Советская, д. 1</v>
          </cell>
        </row>
        <row r="91">
          <cell r="B91" t="str">
            <v>п. Мирный, ул. Центральная, д. 18</v>
          </cell>
        </row>
        <row r="92">
          <cell r="B92" t="str">
            <v>п. Восход, ул. Красноармейская, д.  7</v>
          </cell>
        </row>
        <row r="93">
          <cell r="B93" t="str">
            <v>р.п. Варнавино, ул.Молодежная, д.  20</v>
          </cell>
        </row>
        <row r="94">
          <cell r="B94" t="str">
            <v>п. Мирный, ул. Центральная, д.  1</v>
          </cell>
        </row>
        <row r="95">
          <cell r="B95" t="str">
            <v>п. Северный, ул. Победы, д.  1</v>
          </cell>
        </row>
        <row r="96">
          <cell r="B96" t="str">
            <v>р.п. Варнавино, ул.Молодежная, д. 14</v>
          </cell>
        </row>
        <row r="97">
          <cell r="B97" t="str">
            <v>п. Северный, ул. Победы, д. 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ля минстроя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Реестр  видов работ и услуг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D6" sqref="D6"/>
    </sheetView>
  </sheetViews>
  <sheetFormatPr defaultRowHeight="15" x14ac:dyDescent="0.25"/>
  <cols>
    <col min="2" max="2" width="27.140625" customWidth="1"/>
    <col min="3" max="3" width="33.42578125" customWidth="1"/>
  </cols>
  <sheetData>
    <row r="2" spans="2:4" x14ac:dyDescent="0.25">
      <c r="B2" t="s">
        <v>5</v>
      </c>
      <c r="C2" t="s">
        <v>1</v>
      </c>
      <c r="D2" t="s">
        <v>139</v>
      </c>
    </row>
    <row r="3" spans="2:4" x14ac:dyDescent="0.25">
      <c r="B3" t="s">
        <v>0</v>
      </c>
      <c r="C3" t="s">
        <v>137</v>
      </c>
      <c r="D3" t="s">
        <v>140</v>
      </c>
    </row>
    <row r="4" spans="2:4" x14ac:dyDescent="0.25">
      <c r="B4" t="s">
        <v>6</v>
      </c>
      <c r="C4" t="s">
        <v>138</v>
      </c>
      <c r="D4" t="s">
        <v>141</v>
      </c>
    </row>
    <row r="5" spans="2:4" x14ac:dyDescent="0.25">
      <c r="B5" t="s">
        <v>4</v>
      </c>
      <c r="D5" t="s">
        <v>142</v>
      </c>
    </row>
    <row r="6" spans="2:4" x14ac:dyDescent="0.25">
      <c r="B6" t="s">
        <v>143</v>
      </c>
    </row>
    <row r="7" spans="2:4" x14ac:dyDescent="0.25">
      <c r="B7" t="s">
        <v>7</v>
      </c>
    </row>
  </sheetData>
  <customSheetViews>
    <customSheetView guid="{4A8DFC92-9EFC-4DFF-A295-D9436CC66CD9}" state="hidden">
      <selection activeCell="D6" sqref="D6"/>
      <pageMargins left="0.7" right="0.7" top="0.75" bottom="0.75" header="0.3" footer="0.3"/>
    </customSheetView>
    <customSheetView guid="{BA9823C5-02A6-4927-BA93-56B8DD5E684D}" state="hidden">
      <selection activeCell="D6" sqref="D6"/>
      <pageMargins left="0.7" right="0.7" top="0.75" bottom="0.75" header="0.3" footer="0.3"/>
    </customSheetView>
    <customSheetView guid="{CFDB79AB-F90E-43AE-AB1E-4C41F94ADB3E}" state="hidden">
      <selection activeCell="D6" sqref="D6"/>
      <pageMargins left="0.7" right="0.7" top="0.75" bottom="0.75" header="0.3" footer="0.3"/>
    </customSheetView>
    <customSheetView guid="{8C3E5F66-F0DB-4D08-9F5B-67B0FB96FCEA}" state="hidden">
      <selection activeCell="D6" sqref="D6"/>
      <pageMargins left="0.7" right="0.7" top="0.75" bottom="0.75" header="0.3" footer="0.3"/>
    </customSheetView>
    <customSheetView guid="{FE61658D-65D5-447C-B491-5781ABFAA44F}" state="hidden">
      <selection activeCell="D6" sqref="D6"/>
      <pageMargins left="0.7" right="0.7" top="0.75" bottom="0.75" header="0.3" footer="0.3"/>
    </customSheetView>
    <customSheetView guid="{A4FEEC3A-2C82-4AFF-961D-BAEF15C4BBB4}" state="hidden">
      <selection activeCell="D6" sqref="D6"/>
      <pageMargins left="0.7" right="0.7" top="0.75" bottom="0.75" header="0.3" footer="0.3"/>
    </customSheetView>
    <customSheetView guid="{0ADED600-48BA-448F-BC0D-DF149B44094B}" state="hidden">
      <selection activeCell="D6" sqref="D6"/>
      <pageMargins left="0.7" right="0.7" top="0.75" bottom="0.75" header="0.3" footer="0.3"/>
    </customSheetView>
    <customSheetView guid="{6C57329B-EEB1-4B89-8032-30856DCF62C3}" state="hidden">
      <selection activeCell="D6" sqref="D6"/>
      <pageMargins left="0.7" right="0.7" top="0.75" bottom="0.75" header="0.3" footer="0.3"/>
    </customSheetView>
    <customSheetView guid="{310D114C-9B96-46A2-97AF-C1B2048863E3}" state="hidden">
      <selection activeCell="D6" sqref="D6"/>
      <pageMargins left="0.7" right="0.7" top="0.75" bottom="0.75" header="0.3" footer="0.3"/>
    </customSheetView>
    <customSheetView guid="{A4C904D7-1864-4150-8FCF-14DF60A56588}" state="hidden">
      <selection activeCell="D6" sqref="D6"/>
      <pageMargins left="0.7" right="0.7" top="0.75" bottom="0.75" header="0.3" footer="0.3"/>
    </customSheetView>
    <customSheetView guid="{6D00A279-5D87-4403-982D-F5240EA8E4D6}" state="hidden">
      <selection activeCell="D6" sqref="D6"/>
      <pageMargins left="0.7" right="0.7" top="0.75" bottom="0.75" header="0.3" footer="0.3"/>
    </customSheetView>
    <customSheetView guid="{06815801-3C0A-44F7-8BDB-CC16BDE7E351}" state="hidden">
      <selection activeCell="D6" sqref="D6"/>
      <pageMargins left="0.7" right="0.7" top="0.75" bottom="0.75" header="0.3" footer="0.3"/>
    </customSheetView>
    <customSheetView guid="{93B26B7F-86C6-4D5B-8B6A-5548D943C937}" state="hidden">
      <selection activeCell="D6" sqref="D6"/>
      <pageMargins left="0.7" right="0.7" top="0.75" bottom="0.75" header="0.3" footer="0.3"/>
    </customSheetView>
    <customSheetView guid="{11106EF7-25BE-42E7-A66A-736DA1878041}" state="hidden">
      <selection activeCell="D6" sqref="D6"/>
      <pageMargins left="0.7" right="0.7" top="0.75" bottom="0.75" header="0.3" footer="0.3"/>
    </customSheetView>
    <customSheetView guid="{11B81A0F-D958-4B4D-A010-2D4765524C62}" state="hidden">
      <selection activeCell="D6" sqref="D6"/>
      <pageMargins left="0.7" right="0.7" top="0.75" bottom="0.75" header="0.3" footer="0.3"/>
    </customSheetView>
    <customSheetView guid="{81CA61EB-8C68-4259-A50A-8C06B9A2A8F3}" state="hidden">
      <selection activeCell="D6" sqref="D6"/>
      <pageMargins left="0.7" right="0.7" top="0.75" bottom="0.75" header="0.3" footer="0.3"/>
    </customSheetView>
    <customSheetView guid="{EE2D49AF-5A39-4272-A203-41093254DC38}" state="hidden">
      <selection activeCell="D6" sqref="D6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Z17"/>
  <sheetViews>
    <sheetView topLeftCell="K8" zoomScale="68" zoomScaleNormal="68" workbookViewId="0">
      <selection activeCell="B28" sqref="B28"/>
    </sheetView>
  </sheetViews>
  <sheetFormatPr defaultColWidth="9.140625" defaultRowHeight="12" x14ac:dyDescent="0.2"/>
  <cols>
    <col min="1" max="1" width="4.5703125" style="137" customWidth="1"/>
    <col min="2" max="2" width="50" style="137" customWidth="1"/>
    <col min="3" max="3" width="12.140625" style="149" customWidth="1"/>
    <col min="4" max="4" width="12.5703125" style="137" customWidth="1"/>
    <col min="5" max="5" width="11.140625" style="137" customWidth="1"/>
    <col min="6" max="6" width="11.28515625" style="137" customWidth="1"/>
    <col min="7" max="7" width="8.5703125" style="137" customWidth="1"/>
    <col min="8" max="8" width="6.7109375" style="137" customWidth="1"/>
    <col min="9" max="9" width="5.140625" style="137" customWidth="1"/>
    <col min="10" max="10" width="35.85546875" style="149" customWidth="1"/>
    <col min="11" max="11" width="11.5703125" style="137" customWidth="1"/>
    <col min="12" max="12" width="11" style="150" customWidth="1"/>
    <col min="13" max="13" width="10.140625" style="137" customWidth="1"/>
    <col min="14" max="14" width="6.85546875" style="137" customWidth="1"/>
    <col min="15" max="15" width="4.7109375" style="137" customWidth="1"/>
    <col min="16" max="16" width="10" style="137" customWidth="1"/>
    <col min="17" max="17" width="16.5703125" style="137" customWidth="1"/>
    <col min="18" max="18" width="11.42578125" style="137" customWidth="1"/>
    <col min="19" max="19" width="10.85546875" style="137" customWidth="1"/>
    <col min="20" max="21" width="11.42578125" style="137" hidden="1" customWidth="1"/>
    <col min="22" max="22" width="14.7109375" style="137" customWidth="1"/>
    <col min="23" max="23" width="25.42578125" style="137" customWidth="1"/>
    <col min="24" max="24" width="17.7109375" style="137" customWidth="1"/>
    <col min="25" max="25" width="13.7109375" style="137" customWidth="1"/>
    <col min="26" max="26" width="20" style="137" customWidth="1"/>
    <col min="27" max="27" width="12.42578125" style="137" customWidth="1"/>
    <col min="28" max="16384" width="9.140625" style="137"/>
  </cols>
  <sheetData>
    <row r="4" spans="1:26" ht="168" customHeight="1" x14ac:dyDescent="0.2">
      <c r="X4" s="182" t="s">
        <v>248</v>
      </c>
      <c r="Y4" s="182"/>
    </row>
    <row r="5" spans="1:26" ht="12" customHeight="1" x14ac:dyDescent="0.2">
      <c r="A5" s="192" t="s">
        <v>250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</row>
    <row r="6" spans="1:26" x14ac:dyDescent="0.2">
      <c r="A6" s="136"/>
      <c r="B6" s="136"/>
      <c r="C6" s="138"/>
      <c r="D6" s="138"/>
      <c r="E6" s="138"/>
      <c r="F6" s="138"/>
      <c r="G6" s="139"/>
      <c r="H6" s="139"/>
      <c r="I6" s="139"/>
      <c r="J6" s="139"/>
      <c r="K6" s="139"/>
      <c r="L6" s="139"/>
      <c r="M6" s="136"/>
      <c r="N6" s="136"/>
      <c r="O6" s="136"/>
      <c r="P6" s="136"/>
      <c r="Q6" s="133"/>
      <c r="R6" s="133"/>
      <c r="S6" s="133"/>
      <c r="T6" s="133"/>
      <c r="U6" s="133"/>
      <c r="V6" s="133"/>
      <c r="W6" s="133"/>
      <c r="X6" s="133"/>
      <c r="Y6" s="192" t="s">
        <v>158</v>
      </c>
      <c r="Z6" s="192"/>
    </row>
    <row r="7" spans="1:26" ht="12" customHeight="1" x14ac:dyDescent="0.2">
      <c r="A7" s="192" t="s">
        <v>249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 spans="1:26" x14ac:dyDescent="0.2">
      <c r="A8" s="133"/>
      <c r="B8" s="133"/>
      <c r="C8" s="134"/>
      <c r="D8" s="135"/>
      <c r="E8" s="135"/>
      <c r="F8" s="135"/>
      <c r="G8" s="133"/>
      <c r="H8" s="133"/>
      <c r="I8" s="133"/>
      <c r="J8" s="140"/>
      <c r="K8" s="133"/>
      <c r="L8" s="141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</row>
    <row r="9" spans="1:26" ht="13.15" customHeight="1" x14ac:dyDescent="0.2">
      <c r="A9" s="185" t="s">
        <v>28</v>
      </c>
      <c r="B9" s="185" t="s">
        <v>29</v>
      </c>
      <c r="C9" s="186" t="s">
        <v>30</v>
      </c>
      <c r="D9" s="186"/>
      <c r="E9" s="186"/>
      <c r="F9" s="186"/>
      <c r="G9" s="184" t="s">
        <v>31</v>
      </c>
      <c r="H9" s="184" t="s">
        <v>32</v>
      </c>
      <c r="I9" s="184" t="s">
        <v>33</v>
      </c>
      <c r="J9" s="185" t="s">
        <v>34</v>
      </c>
      <c r="K9" s="185"/>
      <c r="L9" s="185"/>
      <c r="M9" s="185"/>
      <c r="N9" s="185" t="s">
        <v>35</v>
      </c>
      <c r="O9" s="185"/>
      <c r="P9" s="185"/>
      <c r="Q9" s="184" t="s">
        <v>36</v>
      </c>
      <c r="R9" s="185" t="s">
        <v>37</v>
      </c>
      <c r="S9" s="185"/>
      <c r="T9" s="185"/>
      <c r="U9" s="185"/>
      <c r="V9" s="184" t="s">
        <v>38</v>
      </c>
      <c r="W9" s="185" t="s">
        <v>39</v>
      </c>
      <c r="X9" s="185"/>
      <c r="Y9" s="185"/>
      <c r="Z9" s="185"/>
    </row>
    <row r="10" spans="1:26" ht="12" customHeight="1" x14ac:dyDescent="0.2">
      <c r="A10" s="185"/>
      <c r="B10" s="185"/>
      <c r="C10" s="193" t="s">
        <v>40</v>
      </c>
      <c r="D10" s="185" t="s">
        <v>41</v>
      </c>
      <c r="E10" s="185"/>
      <c r="F10" s="185"/>
      <c r="G10" s="184"/>
      <c r="H10" s="184"/>
      <c r="I10" s="184"/>
      <c r="J10" s="187" t="s">
        <v>40</v>
      </c>
      <c r="K10" s="188" t="s">
        <v>2</v>
      </c>
      <c r="L10" s="189"/>
      <c r="M10" s="190"/>
      <c r="N10" s="186" t="s">
        <v>2</v>
      </c>
      <c r="O10" s="186"/>
      <c r="P10" s="186"/>
      <c r="Q10" s="184"/>
      <c r="R10" s="185" t="s">
        <v>40</v>
      </c>
      <c r="S10" s="186" t="s">
        <v>2</v>
      </c>
      <c r="T10" s="186"/>
      <c r="U10" s="186"/>
      <c r="V10" s="184"/>
      <c r="W10" s="184" t="s">
        <v>42</v>
      </c>
      <c r="X10" s="186" t="s">
        <v>2</v>
      </c>
      <c r="Y10" s="186"/>
      <c r="Z10" s="186"/>
    </row>
    <row r="11" spans="1:26" ht="140.25" customHeight="1" x14ac:dyDescent="0.2">
      <c r="A11" s="185"/>
      <c r="B11" s="185"/>
      <c r="C11" s="193"/>
      <c r="D11" s="142" t="s">
        <v>43</v>
      </c>
      <c r="E11" s="142" t="s">
        <v>44</v>
      </c>
      <c r="F11" s="142" t="s">
        <v>45</v>
      </c>
      <c r="G11" s="184"/>
      <c r="H11" s="184"/>
      <c r="I11" s="184"/>
      <c r="J11" s="187"/>
      <c r="K11" s="143" t="s">
        <v>46</v>
      </c>
      <c r="L11" s="142" t="s">
        <v>47</v>
      </c>
      <c r="M11" s="143" t="s">
        <v>48</v>
      </c>
      <c r="N11" s="144" t="s">
        <v>49</v>
      </c>
      <c r="O11" s="142" t="s">
        <v>50</v>
      </c>
      <c r="P11" s="142" t="s">
        <v>51</v>
      </c>
      <c r="Q11" s="184"/>
      <c r="R11" s="191"/>
      <c r="S11" s="129" t="s">
        <v>52</v>
      </c>
      <c r="T11" s="129" t="s">
        <v>53</v>
      </c>
      <c r="U11" s="129" t="s">
        <v>54</v>
      </c>
      <c r="V11" s="184"/>
      <c r="W11" s="184"/>
      <c r="X11" s="142" t="s">
        <v>55</v>
      </c>
      <c r="Y11" s="143" t="s">
        <v>56</v>
      </c>
      <c r="Z11" s="143" t="s">
        <v>57</v>
      </c>
    </row>
    <row r="12" spans="1:26" x14ac:dyDescent="0.2">
      <c r="A12" s="185"/>
      <c r="B12" s="185"/>
      <c r="C12" s="145" t="s">
        <v>58</v>
      </c>
      <c r="D12" s="146" t="s">
        <v>58</v>
      </c>
      <c r="E12" s="146" t="s">
        <v>58</v>
      </c>
      <c r="F12" s="146" t="s">
        <v>58</v>
      </c>
      <c r="G12" s="146" t="s">
        <v>58</v>
      </c>
      <c r="H12" s="146" t="s">
        <v>58</v>
      </c>
      <c r="I12" s="146" t="s">
        <v>3</v>
      </c>
      <c r="J12" s="145" t="s">
        <v>3</v>
      </c>
      <c r="K12" s="146" t="s">
        <v>3</v>
      </c>
      <c r="L12" s="146" t="s">
        <v>3</v>
      </c>
      <c r="M12" s="146" t="s">
        <v>3</v>
      </c>
      <c r="N12" s="147" t="s">
        <v>59</v>
      </c>
      <c r="O12" s="146" t="s">
        <v>59</v>
      </c>
      <c r="P12" s="146" t="s">
        <v>59</v>
      </c>
      <c r="Q12" s="146" t="s">
        <v>59</v>
      </c>
      <c r="R12" s="146" t="s">
        <v>3</v>
      </c>
      <c r="S12" s="146" t="s">
        <v>3</v>
      </c>
      <c r="T12" s="146" t="s">
        <v>3</v>
      </c>
      <c r="U12" s="146" t="s">
        <v>3</v>
      </c>
      <c r="V12" s="146" t="s">
        <v>3</v>
      </c>
      <c r="W12" s="146" t="s">
        <v>3</v>
      </c>
      <c r="X12" s="146" t="s">
        <v>3</v>
      </c>
      <c r="Y12" s="146" t="s">
        <v>3</v>
      </c>
      <c r="Z12" s="146" t="s">
        <v>3</v>
      </c>
    </row>
    <row r="13" spans="1:26" x14ac:dyDescent="0.2">
      <c r="A13" s="146">
        <v>1</v>
      </c>
      <c r="B13" s="146">
        <v>2</v>
      </c>
      <c r="C13" s="145">
        <v>3</v>
      </c>
      <c r="D13" s="146">
        <v>4</v>
      </c>
      <c r="E13" s="146">
        <v>5</v>
      </c>
      <c r="F13" s="146">
        <v>6</v>
      </c>
      <c r="G13" s="146">
        <v>7</v>
      </c>
      <c r="H13" s="146">
        <v>8</v>
      </c>
      <c r="I13" s="146">
        <v>9</v>
      </c>
      <c r="J13" s="145">
        <v>10</v>
      </c>
      <c r="K13" s="146">
        <v>11</v>
      </c>
      <c r="L13" s="146">
        <v>12</v>
      </c>
      <c r="M13" s="146">
        <v>13</v>
      </c>
      <c r="N13" s="147">
        <v>14</v>
      </c>
      <c r="O13" s="146">
        <v>15</v>
      </c>
      <c r="P13" s="146">
        <v>16</v>
      </c>
      <c r="Q13" s="146">
        <v>17</v>
      </c>
      <c r="R13" s="146">
        <v>18</v>
      </c>
      <c r="S13" s="146">
        <v>19</v>
      </c>
      <c r="T13" s="146">
        <v>20</v>
      </c>
      <c r="U13" s="146">
        <v>21</v>
      </c>
      <c r="V13" s="146">
        <v>22</v>
      </c>
      <c r="W13" s="146">
        <v>23</v>
      </c>
      <c r="X13" s="146">
        <v>24</v>
      </c>
      <c r="Y13" s="146">
        <v>25</v>
      </c>
      <c r="Z13" s="146">
        <v>26</v>
      </c>
    </row>
    <row r="14" spans="1:26" ht="25.5" customHeight="1" x14ac:dyDescent="0.25">
      <c r="A14" s="183" t="s">
        <v>247</v>
      </c>
      <c r="B14" s="183"/>
      <c r="C14" s="93"/>
      <c r="D14" s="93"/>
      <c r="E14" s="94"/>
      <c r="F14" s="94"/>
      <c r="G14" s="77"/>
      <c r="H14" s="77"/>
      <c r="I14" s="94"/>
      <c r="J14" s="111"/>
      <c r="K14" s="111"/>
      <c r="L14" s="111"/>
      <c r="M14" s="111"/>
      <c r="N14" s="111"/>
      <c r="O14" s="116"/>
      <c r="P14" s="116"/>
      <c r="Q14" s="87"/>
      <c r="R14" s="87"/>
      <c r="S14" s="87"/>
      <c r="T14" s="87"/>
      <c r="U14" s="111"/>
      <c r="V14" s="79">
        <v>728951</v>
      </c>
      <c r="W14" s="87">
        <v>20562364</v>
      </c>
      <c r="X14" s="87">
        <v>20562364</v>
      </c>
      <c r="Y14" s="148"/>
      <c r="Z14" s="87"/>
    </row>
    <row r="15" spans="1:26" ht="12" customHeight="1" x14ac:dyDescent="0.25">
      <c r="A15" s="183" t="s">
        <v>65</v>
      </c>
      <c r="B15" s="183"/>
      <c r="C15" s="93">
        <v>97069.079999999987</v>
      </c>
      <c r="D15" s="94">
        <v>97069.079999999987</v>
      </c>
      <c r="E15" s="94"/>
      <c r="F15" s="94"/>
      <c r="G15" s="77"/>
      <c r="H15" s="77"/>
      <c r="I15" s="94">
        <v>6.3</v>
      </c>
      <c r="J15" s="111">
        <v>611535</v>
      </c>
      <c r="K15" s="111">
        <v>611535</v>
      </c>
      <c r="L15" s="111">
        <v>0</v>
      </c>
      <c r="M15" s="111">
        <v>0</v>
      </c>
      <c r="N15" s="116">
        <v>95.83</v>
      </c>
      <c r="O15" s="116"/>
      <c r="P15" s="116"/>
      <c r="Q15" s="111">
        <v>95</v>
      </c>
      <c r="R15" s="111"/>
      <c r="S15" s="87"/>
      <c r="T15" s="87"/>
      <c r="U15" s="111"/>
      <c r="V15" s="81">
        <v>31406</v>
      </c>
      <c r="W15" s="111">
        <v>6712193</v>
      </c>
      <c r="X15" s="111">
        <v>6712193</v>
      </c>
      <c r="Y15" s="148"/>
      <c r="Z15" s="87"/>
    </row>
    <row r="16" spans="1:26" ht="12" customHeight="1" x14ac:dyDescent="0.25">
      <c r="A16" s="183" t="s">
        <v>66</v>
      </c>
      <c r="B16" s="183"/>
      <c r="C16" s="93">
        <v>97563.380000000034</v>
      </c>
      <c r="D16" s="94">
        <v>97563.380000000034</v>
      </c>
      <c r="E16" s="94"/>
      <c r="F16" s="94"/>
      <c r="G16" s="77"/>
      <c r="H16" s="77"/>
      <c r="I16" s="94">
        <v>6.3</v>
      </c>
      <c r="J16" s="111">
        <v>614649</v>
      </c>
      <c r="K16" s="111">
        <v>614649</v>
      </c>
      <c r="L16" s="111">
        <v>0</v>
      </c>
      <c r="M16" s="111">
        <v>0</v>
      </c>
      <c r="N16" s="116">
        <v>93.8</v>
      </c>
      <c r="O16" s="116"/>
      <c r="P16" s="116"/>
      <c r="Q16" s="111">
        <v>95</v>
      </c>
      <c r="R16" s="125"/>
      <c r="S16" s="125"/>
      <c r="T16" s="125"/>
      <c r="U16" s="125"/>
      <c r="V16" s="117">
        <v>351621</v>
      </c>
      <c r="W16" s="127">
        <v>6924186</v>
      </c>
      <c r="X16" s="127">
        <v>6924186</v>
      </c>
      <c r="Y16" s="148"/>
      <c r="Z16" s="125"/>
    </row>
    <row r="17" spans="1:26" ht="12" customHeight="1" x14ac:dyDescent="0.25">
      <c r="A17" s="183" t="s">
        <v>67</v>
      </c>
      <c r="B17" s="183"/>
      <c r="C17" s="93">
        <v>97674.579999999973</v>
      </c>
      <c r="D17" s="94">
        <v>97674.579999999973</v>
      </c>
      <c r="E17" s="94"/>
      <c r="F17" s="94"/>
      <c r="G17" s="77"/>
      <c r="H17" s="77"/>
      <c r="I17" s="94">
        <v>6.3</v>
      </c>
      <c r="J17" s="111">
        <v>615350</v>
      </c>
      <c r="K17" s="111">
        <v>615350</v>
      </c>
      <c r="L17" s="111">
        <v>0</v>
      </c>
      <c r="M17" s="111">
        <v>0</v>
      </c>
      <c r="N17" s="116">
        <v>93.8</v>
      </c>
      <c r="O17" s="116"/>
      <c r="P17" s="116"/>
      <c r="Q17" s="111">
        <v>95</v>
      </c>
      <c r="R17" s="125"/>
      <c r="S17" s="125"/>
      <c r="T17" s="125"/>
      <c r="U17" s="125"/>
      <c r="V17" s="117">
        <v>345924</v>
      </c>
      <c r="W17" s="127">
        <v>6925985</v>
      </c>
      <c r="X17" s="127">
        <v>6925985</v>
      </c>
      <c r="Y17" s="148"/>
      <c r="Z17" s="125"/>
    </row>
  </sheetData>
  <customSheetViews>
    <customSheetView guid="{4A8DFC92-9EFC-4DFF-A295-D9436CC66CD9}" scale="90" fitToPage="1" hiddenColumns="1" topLeftCell="C4">
      <selection activeCell="X96" sqref="X96"/>
      <pageMargins left="0.19685039370078741" right="0.19685039370078741" top="0.59055118110236227" bottom="0.19685039370078741" header="0.31496062992125984" footer="0.31496062992125984"/>
      <pageSetup paperSize="9" scale="42" fitToHeight="0" orientation="landscape" r:id="rId1"/>
    </customSheetView>
    <customSheetView guid="{BA9823C5-02A6-4927-BA93-56B8DD5E684D}" fitToPage="1" hiddenColumns="1" topLeftCell="C70">
      <selection activeCell="X96" sqref="X96"/>
      <pageMargins left="0.19685039370078741" right="0.19685039370078741" top="0.59055118110236227" bottom="0.19685039370078741" header="0.31496062992125984" footer="0.31496062992125984"/>
      <pageSetup paperSize="9" scale="42" fitToHeight="0" orientation="landscape" r:id="rId2"/>
    </customSheetView>
    <customSheetView guid="{CFDB79AB-F90E-43AE-AB1E-4C41F94ADB3E}" fitToPage="1" hiddenColumns="1" topLeftCell="C70">
      <selection activeCell="X96" sqref="X96"/>
      <pageMargins left="0.19685039370078741" right="0.19685039370078741" top="0.59055118110236227" bottom="0.19685039370078741" header="0.31496062992125984" footer="0.31496062992125984"/>
      <pageSetup paperSize="9" scale="42" fitToHeight="0" orientation="landscape" r:id="rId3"/>
    </customSheetView>
  </customSheetViews>
  <mergeCells count="29">
    <mergeCell ref="A5:Z5"/>
    <mergeCell ref="Y6:Z6"/>
    <mergeCell ref="A7:Z7"/>
    <mergeCell ref="A9:A12"/>
    <mergeCell ref="B9:B12"/>
    <mergeCell ref="C9:F9"/>
    <mergeCell ref="G9:G11"/>
    <mergeCell ref="H9:H11"/>
    <mergeCell ref="I9:I11"/>
    <mergeCell ref="C10:C11"/>
    <mergeCell ref="D10:F10"/>
    <mergeCell ref="V9:V11"/>
    <mergeCell ref="W9:Z9"/>
    <mergeCell ref="S10:U10"/>
    <mergeCell ref="X10:Z10"/>
    <mergeCell ref="J10:J11"/>
    <mergeCell ref="K10:M10"/>
    <mergeCell ref="N10:P10"/>
    <mergeCell ref="R10:R11"/>
    <mergeCell ref="J9:M9"/>
    <mergeCell ref="N9:P9"/>
    <mergeCell ref="Q9:Q11"/>
    <mergeCell ref="R9:U9"/>
    <mergeCell ref="W10:W11"/>
    <mergeCell ref="A14:B14"/>
    <mergeCell ref="A15:B15"/>
    <mergeCell ref="A16:B16"/>
    <mergeCell ref="A17:B17"/>
    <mergeCell ref="X4:Y4"/>
  </mergeCells>
  <pageMargins left="0.19685039370078741" right="0.19685039370078741" top="0.59055118110236227" bottom="0.19685039370078741" header="0.31496062992125984" footer="0.31496062992125984"/>
  <pageSetup paperSize="9" scale="42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5"/>
  <sheetViews>
    <sheetView zoomScale="95" zoomScaleNormal="95" workbookViewId="0">
      <pane xSplit="2" ySplit="7" topLeftCell="P22" activePane="bottomRight" state="frozen"/>
      <selection pane="topRight" activeCell="C1" sqref="C1"/>
      <selection pane="bottomLeft" activeCell="A8" sqref="A8"/>
      <selection pane="bottomRight" activeCell="A37" sqref="A37"/>
    </sheetView>
  </sheetViews>
  <sheetFormatPr defaultColWidth="9.140625" defaultRowHeight="12" x14ac:dyDescent="0.2"/>
  <cols>
    <col min="1" max="1" width="6.28515625" style="88" customWidth="1"/>
    <col min="2" max="2" width="47.5703125" style="65" customWidth="1"/>
    <col min="3" max="3" width="6.140625" style="83" customWidth="1"/>
    <col min="4" max="4" width="12.85546875" style="83" customWidth="1"/>
    <col min="5" max="5" width="11.7109375" style="83" customWidth="1"/>
    <col min="6" max="6" width="5.85546875" style="83" customWidth="1"/>
    <col min="7" max="7" width="5.7109375" style="83" customWidth="1"/>
    <col min="8" max="8" width="7.85546875" style="83" customWidth="1"/>
    <col min="9" max="9" width="11.42578125" style="84" customWidth="1"/>
    <col min="10" max="10" width="10.140625" style="84" customWidth="1"/>
    <col min="11" max="11" width="13.7109375" style="84" customWidth="1"/>
    <col min="12" max="12" width="13.85546875" style="84" customWidth="1"/>
    <col min="13" max="13" width="15.5703125" style="84" customWidth="1"/>
    <col min="14" max="14" width="13.85546875" style="78" customWidth="1"/>
    <col min="15" max="15" width="16.28515625" style="70" customWidth="1"/>
    <col min="16" max="16" width="14.42578125" style="71" customWidth="1"/>
    <col min="17" max="17" width="12.28515625" style="71" customWidth="1"/>
    <col min="18" max="18" width="12.7109375" style="71" customWidth="1"/>
    <col min="19" max="19" width="16.42578125" style="71" customWidth="1"/>
    <col min="20" max="20" width="13.7109375" style="70" customWidth="1"/>
    <col min="21" max="21" width="14.28515625" style="71" customWidth="1"/>
    <col min="22" max="22" width="11.7109375" style="71" customWidth="1"/>
    <col min="23" max="23" width="15" style="71" customWidth="1"/>
    <col min="24" max="24" width="11.28515625" style="83" customWidth="1"/>
    <col min="25" max="25" width="10.5703125" style="83" customWidth="1"/>
    <col min="26" max="51" width="9.140625" style="108"/>
    <col min="52" max="16384" width="9.140625" style="110"/>
  </cols>
  <sheetData>
    <row r="1" spans="1:51" s="109" customFormat="1" x14ac:dyDescent="0.2">
      <c r="A1" s="194" t="s">
        <v>161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</row>
    <row r="2" spans="1:51" s="109" customFormat="1" x14ac:dyDescent="0.2">
      <c r="A2" s="195" t="s">
        <v>251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6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</row>
    <row r="3" spans="1:51" s="109" customFormat="1" ht="15" customHeight="1" x14ac:dyDescent="0.2">
      <c r="A3" s="190" t="s">
        <v>162</v>
      </c>
      <c r="B3" s="197" t="s">
        <v>163</v>
      </c>
      <c r="C3" s="198" t="s">
        <v>164</v>
      </c>
      <c r="D3" s="198" t="s">
        <v>165</v>
      </c>
      <c r="E3" s="198" t="s">
        <v>166</v>
      </c>
      <c r="F3" s="198" t="s">
        <v>167</v>
      </c>
      <c r="G3" s="198" t="s">
        <v>168</v>
      </c>
      <c r="H3" s="198" t="s">
        <v>169</v>
      </c>
      <c r="I3" s="201" t="s">
        <v>170</v>
      </c>
      <c r="J3" s="204" t="s">
        <v>171</v>
      </c>
      <c r="K3" s="204"/>
      <c r="L3" s="204"/>
      <c r="M3" s="204"/>
      <c r="N3" s="205" t="s">
        <v>172</v>
      </c>
      <c r="O3" s="203" t="s">
        <v>173</v>
      </c>
      <c r="P3" s="203"/>
      <c r="Q3" s="203"/>
      <c r="R3" s="203"/>
      <c r="S3" s="203"/>
      <c r="T3" s="186" t="s">
        <v>174</v>
      </c>
      <c r="U3" s="186"/>
      <c r="V3" s="186"/>
      <c r="W3" s="186"/>
      <c r="X3" s="186"/>
      <c r="Y3" s="200" t="s">
        <v>175</v>
      </c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</row>
    <row r="4" spans="1:51" ht="15" customHeight="1" x14ac:dyDescent="0.2">
      <c r="A4" s="190"/>
      <c r="B4" s="197"/>
      <c r="C4" s="198"/>
      <c r="D4" s="198"/>
      <c r="E4" s="198"/>
      <c r="F4" s="198"/>
      <c r="G4" s="198"/>
      <c r="H4" s="198"/>
      <c r="I4" s="201"/>
      <c r="J4" s="201" t="s">
        <v>176</v>
      </c>
      <c r="K4" s="201" t="s">
        <v>177</v>
      </c>
      <c r="L4" s="201" t="s">
        <v>178</v>
      </c>
      <c r="M4" s="201" t="s">
        <v>179</v>
      </c>
      <c r="N4" s="205"/>
      <c r="O4" s="202" t="s">
        <v>176</v>
      </c>
      <c r="P4" s="203" t="s">
        <v>180</v>
      </c>
      <c r="Q4" s="203"/>
      <c r="R4" s="203"/>
      <c r="S4" s="203"/>
      <c r="T4" s="202" t="s">
        <v>176</v>
      </c>
      <c r="U4" s="186" t="s">
        <v>180</v>
      </c>
      <c r="V4" s="186"/>
      <c r="W4" s="186"/>
      <c r="X4" s="186"/>
      <c r="Y4" s="200"/>
    </row>
    <row r="5" spans="1:51" ht="76.5" customHeight="1" x14ac:dyDescent="0.2">
      <c r="A5" s="190"/>
      <c r="B5" s="197"/>
      <c r="C5" s="198"/>
      <c r="D5" s="198"/>
      <c r="E5" s="198"/>
      <c r="F5" s="198"/>
      <c r="G5" s="198"/>
      <c r="H5" s="198"/>
      <c r="I5" s="201"/>
      <c r="J5" s="201"/>
      <c r="K5" s="201"/>
      <c r="L5" s="201"/>
      <c r="M5" s="201"/>
      <c r="N5" s="205"/>
      <c r="O5" s="202"/>
      <c r="P5" s="199" t="s">
        <v>181</v>
      </c>
      <c r="Q5" s="199" t="s">
        <v>182</v>
      </c>
      <c r="R5" s="199" t="s">
        <v>183</v>
      </c>
      <c r="S5" s="199" t="s">
        <v>184</v>
      </c>
      <c r="T5" s="202"/>
      <c r="U5" s="199" t="s">
        <v>185</v>
      </c>
      <c r="V5" s="199" t="s">
        <v>186</v>
      </c>
      <c r="W5" s="199" t="s">
        <v>187</v>
      </c>
      <c r="X5" s="200" t="s">
        <v>188</v>
      </c>
      <c r="Y5" s="200"/>
    </row>
    <row r="6" spans="1:51" ht="63" customHeight="1" x14ac:dyDescent="0.2">
      <c r="A6" s="190"/>
      <c r="B6" s="197"/>
      <c r="C6" s="198"/>
      <c r="D6" s="198"/>
      <c r="E6" s="198"/>
      <c r="F6" s="198"/>
      <c r="G6" s="198"/>
      <c r="H6" s="198"/>
      <c r="I6" s="201"/>
      <c r="J6" s="201"/>
      <c r="K6" s="201"/>
      <c r="L6" s="201"/>
      <c r="M6" s="201"/>
      <c r="N6" s="205"/>
      <c r="O6" s="202"/>
      <c r="P6" s="199"/>
      <c r="Q6" s="199"/>
      <c r="R6" s="199"/>
      <c r="S6" s="199"/>
      <c r="T6" s="202"/>
      <c r="U6" s="199"/>
      <c r="V6" s="199"/>
      <c r="W6" s="199"/>
      <c r="X6" s="200"/>
      <c r="Y6" s="200"/>
    </row>
    <row r="7" spans="1:51" ht="21.6" customHeight="1" x14ac:dyDescent="0.2">
      <c r="A7" s="190"/>
      <c r="B7" s="197"/>
      <c r="C7" s="198"/>
      <c r="D7" s="198"/>
      <c r="E7" s="198"/>
      <c r="F7" s="198"/>
      <c r="G7" s="198"/>
      <c r="H7" s="198"/>
      <c r="I7" s="171" t="s">
        <v>189</v>
      </c>
      <c r="J7" s="171" t="s">
        <v>189</v>
      </c>
      <c r="K7" s="171" t="s">
        <v>189</v>
      </c>
      <c r="L7" s="171" t="s">
        <v>189</v>
      </c>
      <c r="M7" s="171" t="s">
        <v>189</v>
      </c>
      <c r="N7" s="80" t="s">
        <v>190</v>
      </c>
      <c r="O7" s="170" t="s">
        <v>3</v>
      </c>
      <c r="P7" s="170" t="s">
        <v>3</v>
      </c>
      <c r="Q7" s="170" t="s">
        <v>3</v>
      </c>
      <c r="R7" s="170" t="s">
        <v>3</v>
      </c>
      <c r="S7" s="170" t="s">
        <v>3</v>
      </c>
      <c r="T7" s="170" t="s">
        <v>3</v>
      </c>
      <c r="U7" s="170" t="s">
        <v>3</v>
      </c>
      <c r="V7" s="170" t="s">
        <v>3</v>
      </c>
      <c r="W7" s="170" t="s">
        <v>3</v>
      </c>
      <c r="X7" s="167" t="s">
        <v>3</v>
      </c>
      <c r="Y7" s="83" t="s">
        <v>191</v>
      </c>
    </row>
    <row r="8" spans="1:51" ht="27" customHeight="1" x14ac:dyDescent="0.2">
      <c r="A8" s="86">
        <v>1</v>
      </c>
      <c r="B8" s="89">
        <f t="shared" ref="B8:X8" si="0">A8+1</f>
        <v>2</v>
      </c>
      <c r="C8" s="69">
        <f t="shared" si="0"/>
        <v>3</v>
      </c>
      <c r="D8" s="69">
        <f t="shared" si="0"/>
        <v>4</v>
      </c>
      <c r="E8" s="69">
        <f t="shared" si="0"/>
        <v>5</v>
      </c>
      <c r="F8" s="69">
        <f t="shared" si="0"/>
        <v>6</v>
      </c>
      <c r="G8" s="69">
        <f t="shared" si="0"/>
        <v>7</v>
      </c>
      <c r="H8" s="69">
        <f t="shared" si="0"/>
        <v>8</v>
      </c>
      <c r="I8" s="69">
        <f t="shared" si="0"/>
        <v>9</v>
      </c>
      <c r="J8" s="69">
        <f t="shared" si="0"/>
        <v>10</v>
      </c>
      <c r="K8" s="69">
        <f t="shared" si="0"/>
        <v>11</v>
      </c>
      <c r="L8" s="69">
        <f t="shared" si="0"/>
        <v>12</v>
      </c>
      <c r="M8" s="69">
        <f t="shared" si="0"/>
        <v>13</v>
      </c>
      <c r="N8" s="69">
        <f t="shared" si="0"/>
        <v>14</v>
      </c>
      <c r="O8" s="69">
        <f t="shared" si="0"/>
        <v>15</v>
      </c>
      <c r="P8" s="69">
        <f t="shared" si="0"/>
        <v>16</v>
      </c>
      <c r="Q8" s="69">
        <f t="shared" si="0"/>
        <v>17</v>
      </c>
      <c r="R8" s="69">
        <f t="shared" si="0"/>
        <v>18</v>
      </c>
      <c r="S8" s="69">
        <f t="shared" si="0"/>
        <v>19</v>
      </c>
      <c r="T8" s="69">
        <f t="shared" si="0"/>
        <v>20</v>
      </c>
      <c r="U8" s="69">
        <f t="shared" si="0"/>
        <v>21</v>
      </c>
      <c r="V8" s="69">
        <f t="shared" si="0"/>
        <v>22</v>
      </c>
      <c r="W8" s="69">
        <f t="shared" si="0"/>
        <v>23</v>
      </c>
      <c r="X8" s="69">
        <f t="shared" si="0"/>
        <v>24</v>
      </c>
      <c r="Y8" s="69">
        <v>25</v>
      </c>
    </row>
    <row r="9" spans="1:51" ht="30" customHeight="1" x14ac:dyDescent="0.2">
      <c r="A9" s="206" t="s">
        <v>13</v>
      </c>
      <c r="B9" s="207"/>
      <c r="C9" s="166" t="s">
        <v>246</v>
      </c>
      <c r="D9" s="166" t="s">
        <v>246</v>
      </c>
      <c r="E9" s="166" t="s">
        <v>246</v>
      </c>
      <c r="F9" s="166" t="s">
        <v>246</v>
      </c>
      <c r="G9" s="166" t="s">
        <v>246</v>
      </c>
      <c r="H9" s="166" t="s">
        <v>246</v>
      </c>
      <c r="I9" s="166">
        <f>I10+I17+I29</f>
        <v>17025.100000000002</v>
      </c>
      <c r="J9" s="166">
        <f t="shared" ref="J9:W9" si="1">J10+J17+J29</f>
        <v>15167.7</v>
      </c>
      <c r="K9" s="166">
        <f t="shared" si="1"/>
        <v>15167.7</v>
      </c>
      <c r="L9" s="166"/>
      <c r="M9" s="166">
        <f t="shared" si="1"/>
        <v>14770.8</v>
      </c>
      <c r="N9" s="166">
        <f t="shared" si="1"/>
        <v>728</v>
      </c>
      <c r="O9" s="72">
        <f t="shared" si="1"/>
        <v>18326583</v>
      </c>
      <c r="P9" s="72"/>
      <c r="Q9" s="72"/>
      <c r="R9" s="72"/>
      <c r="S9" s="72">
        <f t="shared" si="1"/>
        <v>18326583</v>
      </c>
      <c r="T9" s="72">
        <f t="shared" si="1"/>
        <v>18326583</v>
      </c>
      <c r="U9" s="72">
        <f t="shared" si="1"/>
        <v>17336272</v>
      </c>
      <c r="V9" s="72">
        <f t="shared" si="1"/>
        <v>654837</v>
      </c>
      <c r="W9" s="72">
        <f t="shared" si="1"/>
        <v>335474</v>
      </c>
      <c r="X9" s="126"/>
      <c r="Y9" s="163"/>
      <c r="Z9" s="165"/>
      <c r="AA9" s="164"/>
    </row>
    <row r="10" spans="1:51" ht="12" customHeight="1" x14ac:dyDescent="0.2">
      <c r="A10" s="206" t="s">
        <v>243</v>
      </c>
      <c r="B10" s="207"/>
      <c r="C10" s="166" t="s">
        <v>246</v>
      </c>
      <c r="D10" s="166" t="s">
        <v>246</v>
      </c>
      <c r="E10" s="166" t="s">
        <v>246</v>
      </c>
      <c r="F10" s="166" t="s">
        <v>246</v>
      </c>
      <c r="G10" s="166" t="s">
        <v>246</v>
      </c>
      <c r="H10" s="166" t="s">
        <v>246</v>
      </c>
      <c r="I10" s="92">
        <f>I11+I12+I13+I14+I16+I15</f>
        <v>6021.2</v>
      </c>
      <c r="J10" s="92">
        <f t="shared" ref="J10:W10" si="2">J11+J12+J13+J14+J16+J15</f>
        <v>5411.3</v>
      </c>
      <c r="K10" s="92">
        <f t="shared" si="2"/>
        <v>5411.3</v>
      </c>
      <c r="L10" s="92"/>
      <c r="M10" s="92">
        <f t="shared" si="2"/>
        <v>5227.5</v>
      </c>
      <c r="N10" s="75">
        <f t="shared" si="2"/>
        <v>255</v>
      </c>
      <c r="O10" s="72">
        <f t="shared" si="2"/>
        <v>4157332</v>
      </c>
      <c r="P10" s="72"/>
      <c r="Q10" s="72"/>
      <c r="R10" s="72"/>
      <c r="S10" s="72">
        <f t="shared" si="2"/>
        <v>4157332</v>
      </c>
      <c r="T10" s="72">
        <f t="shared" si="2"/>
        <v>4157332</v>
      </c>
      <c r="U10" s="72">
        <f t="shared" si="2"/>
        <v>4001872</v>
      </c>
      <c r="V10" s="72">
        <f t="shared" si="2"/>
        <v>83236</v>
      </c>
      <c r="W10" s="72">
        <f t="shared" si="2"/>
        <v>72224</v>
      </c>
      <c r="X10" s="126"/>
      <c r="Y10" s="163"/>
      <c r="Z10" s="165"/>
      <c r="AA10" s="164"/>
    </row>
    <row r="11" spans="1:51" x14ac:dyDescent="0.2">
      <c r="A11" s="73" t="s">
        <v>252</v>
      </c>
      <c r="B11" s="91" t="s">
        <v>198</v>
      </c>
      <c r="C11" s="69">
        <v>1989</v>
      </c>
      <c r="D11" s="69" t="s">
        <v>192</v>
      </c>
      <c r="E11" s="69" t="s">
        <v>193</v>
      </c>
      <c r="F11" s="69" t="s">
        <v>196</v>
      </c>
      <c r="G11" s="69">
        <v>3</v>
      </c>
      <c r="H11" s="69">
        <v>2</v>
      </c>
      <c r="I11" s="69">
        <v>991.9</v>
      </c>
      <c r="J11" s="69">
        <v>871.3</v>
      </c>
      <c r="K11" s="69">
        <v>871.3</v>
      </c>
      <c r="L11" s="69"/>
      <c r="M11" s="69">
        <v>871.3</v>
      </c>
      <c r="N11" s="69">
        <v>46</v>
      </c>
      <c r="O11" s="74">
        <v>1056207</v>
      </c>
      <c r="P11" s="74"/>
      <c r="Q11" s="74"/>
      <c r="R11" s="74"/>
      <c r="S11" s="74">
        <v>1056207</v>
      </c>
      <c r="T11" s="74">
        <v>1056207</v>
      </c>
      <c r="U11" s="74">
        <v>1044715</v>
      </c>
      <c r="V11" s="74">
        <v>0</v>
      </c>
      <c r="W11" s="74">
        <v>11492</v>
      </c>
      <c r="X11" s="126"/>
      <c r="Y11" s="172" t="s">
        <v>194</v>
      </c>
      <c r="Z11" s="173"/>
      <c r="AA11" s="174"/>
    </row>
    <row r="12" spans="1:51" x14ac:dyDescent="0.2">
      <c r="A12" s="73" t="s">
        <v>253</v>
      </c>
      <c r="B12" s="91" t="s">
        <v>199</v>
      </c>
      <c r="C12" s="69">
        <v>1976</v>
      </c>
      <c r="D12" s="69" t="s">
        <v>192</v>
      </c>
      <c r="E12" s="69" t="s">
        <v>193</v>
      </c>
      <c r="F12" s="69" t="s">
        <v>196</v>
      </c>
      <c r="G12" s="69">
        <v>2</v>
      </c>
      <c r="H12" s="69">
        <v>3</v>
      </c>
      <c r="I12" s="69">
        <v>901.2</v>
      </c>
      <c r="J12" s="69">
        <v>810.9</v>
      </c>
      <c r="K12" s="69">
        <v>810.9</v>
      </c>
      <c r="L12" s="69"/>
      <c r="M12" s="69">
        <v>767.1</v>
      </c>
      <c r="N12" s="69">
        <v>41</v>
      </c>
      <c r="O12" s="74">
        <v>687114</v>
      </c>
      <c r="P12" s="74"/>
      <c r="Q12" s="74"/>
      <c r="R12" s="74"/>
      <c r="S12" s="74">
        <v>687114</v>
      </c>
      <c r="T12" s="74">
        <v>687114</v>
      </c>
      <c r="U12" s="74">
        <v>655571</v>
      </c>
      <c r="V12" s="74">
        <v>17907</v>
      </c>
      <c r="W12" s="74">
        <v>13636</v>
      </c>
      <c r="X12" s="126"/>
      <c r="Y12" s="172" t="s">
        <v>194</v>
      </c>
      <c r="Z12" s="173"/>
      <c r="AA12" s="174"/>
    </row>
    <row r="13" spans="1:51" x14ac:dyDescent="0.2">
      <c r="A13" s="73" t="s">
        <v>254</v>
      </c>
      <c r="B13" s="91" t="s">
        <v>200</v>
      </c>
      <c r="C13" s="69">
        <v>1980</v>
      </c>
      <c r="D13" s="69" t="s">
        <v>192</v>
      </c>
      <c r="E13" s="69" t="s">
        <v>193</v>
      </c>
      <c r="F13" s="69" t="s">
        <v>196</v>
      </c>
      <c r="G13" s="69">
        <v>2</v>
      </c>
      <c r="H13" s="69">
        <v>3</v>
      </c>
      <c r="I13" s="69">
        <v>927.2</v>
      </c>
      <c r="J13" s="69">
        <v>836.9</v>
      </c>
      <c r="K13" s="69">
        <v>836.9</v>
      </c>
      <c r="L13" s="69"/>
      <c r="M13" s="69">
        <v>836.9</v>
      </c>
      <c r="N13" s="69">
        <v>42</v>
      </c>
      <c r="O13" s="74">
        <v>543721</v>
      </c>
      <c r="P13" s="74"/>
      <c r="Q13" s="74"/>
      <c r="R13" s="74"/>
      <c r="S13" s="74">
        <v>543721</v>
      </c>
      <c r="T13" s="74">
        <v>543721</v>
      </c>
      <c r="U13" s="74">
        <v>514982</v>
      </c>
      <c r="V13" s="74">
        <v>18027</v>
      </c>
      <c r="W13" s="74">
        <v>10712</v>
      </c>
      <c r="X13" s="126"/>
      <c r="Y13" s="172" t="s">
        <v>194</v>
      </c>
      <c r="Z13" s="173"/>
      <c r="AA13" s="174"/>
    </row>
    <row r="14" spans="1:51" x14ac:dyDescent="0.2">
      <c r="A14" s="73" t="s">
        <v>255</v>
      </c>
      <c r="B14" s="91" t="s">
        <v>201</v>
      </c>
      <c r="C14" s="69">
        <v>1987</v>
      </c>
      <c r="D14" s="69" t="s">
        <v>192</v>
      </c>
      <c r="E14" s="69" t="s">
        <v>193</v>
      </c>
      <c r="F14" s="69" t="s">
        <v>196</v>
      </c>
      <c r="G14" s="69">
        <v>2</v>
      </c>
      <c r="H14" s="69">
        <v>2</v>
      </c>
      <c r="I14" s="90">
        <v>931</v>
      </c>
      <c r="J14" s="69">
        <v>840.7</v>
      </c>
      <c r="K14" s="69">
        <v>840.7</v>
      </c>
      <c r="L14" s="69"/>
      <c r="M14" s="69">
        <v>840.7</v>
      </c>
      <c r="N14" s="69">
        <v>30</v>
      </c>
      <c r="O14" s="74">
        <v>613606</v>
      </c>
      <c r="P14" s="74"/>
      <c r="Q14" s="74"/>
      <c r="R14" s="74"/>
      <c r="S14" s="74">
        <v>613606</v>
      </c>
      <c r="T14" s="74">
        <v>613606</v>
      </c>
      <c r="U14" s="74">
        <v>583425</v>
      </c>
      <c r="V14" s="74">
        <v>18045</v>
      </c>
      <c r="W14" s="74">
        <v>12136</v>
      </c>
      <c r="X14" s="126"/>
      <c r="Y14" s="172" t="s">
        <v>194</v>
      </c>
      <c r="Z14" s="173"/>
      <c r="AA14" s="174"/>
    </row>
    <row r="15" spans="1:51" x14ac:dyDescent="0.2">
      <c r="A15" s="73" t="s">
        <v>256</v>
      </c>
      <c r="B15" s="91" t="s">
        <v>202</v>
      </c>
      <c r="C15" s="69">
        <v>1988</v>
      </c>
      <c r="D15" s="69" t="s">
        <v>192</v>
      </c>
      <c r="E15" s="69" t="s">
        <v>193</v>
      </c>
      <c r="F15" s="69" t="s">
        <v>196</v>
      </c>
      <c r="G15" s="69">
        <v>3</v>
      </c>
      <c r="H15" s="69">
        <v>3</v>
      </c>
      <c r="I15" s="90">
        <v>1873.7</v>
      </c>
      <c r="J15" s="69">
        <v>1688.4</v>
      </c>
      <c r="K15" s="69">
        <v>1688.4</v>
      </c>
      <c r="L15" s="69"/>
      <c r="M15" s="69">
        <v>1591.7</v>
      </c>
      <c r="N15" s="69">
        <v>78</v>
      </c>
      <c r="O15" s="74">
        <v>1176319</v>
      </c>
      <c r="P15" s="74"/>
      <c r="Q15" s="74"/>
      <c r="R15" s="74"/>
      <c r="S15" s="74">
        <v>1176319</v>
      </c>
      <c r="T15" s="74">
        <v>1176319</v>
      </c>
      <c r="U15" s="74">
        <v>1123689</v>
      </c>
      <c r="V15" s="74">
        <v>29257</v>
      </c>
      <c r="W15" s="74">
        <v>23373</v>
      </c>
      <c r="X15" s="126"/>
      <c r="Y15" s="172" t="s">
        <v>194</v>
      </c>
      <c r="Z15" s="173"/>
      <c r="AA15" s="174"/>
    </row>
    <row r="16" spans="1:51" x14ac:dyDescent="0.2">
      <c r="A16" s="73" t="s">
        <v>257</v>
      </c>
      <c r="B16" s="91" t="s">
        <v>203</v>
      </c>
      <c r="C16" s="69">
        <v>1971</v>
      </c>
      <c r="D16" s="69" t="s">
        <v>192</v>
      </c>
      <c r="E16" s="69" t="s">
        <v>193</v>
      </c>
      <c r="F16" s="69" t="s">
        <v>196</v>
      </c>
      <c r="G16" s="69">
        <v>2</v>
      </c>
      <c r="H16" s="69">
        <v>1</v>
      </c>
      <c r="I16" s="69">
        <v>396.2</v>
      </c>
      <c r="J16" s="69">
        <v>363.1</v>
      </c>
      <c r="K16" s="69">
        <v>363.1</v>
      </c>
      <c r="L16" s="69"/>
      <c r="M16" s="69">
        <v>319.8</v>
      </c>
      <c r="N16" s="69">
        <v>18</v>
      </c>
      <c r="O16" s="74">
        <v>80365</v>
      </c>
      <c r="P16" s="74"/>
      <c r="Q16" s="74"/>
      <c r="R16" s="74"/>
      <c r="S16" s="74">
        <v>80365</v>
      </c>
      <c r="T16" s="74">
        <v>80365</v>
      </c>
      <c r="U16" s="74">
        <v>79490</v>
      </c>
      <c r="V16" s="74"/>
      <c r="W16" s="74">
        <v>875</v>
      </c>
      <c r="X16" s="126"/>
      <c r="Y16" s="172" t="s">
        <v>194</v>
      </c>
      <c r="Z16" s="173"/>
      <c r="AA16" s="174"/>
    </row>
    <row r="17" spans="1:27" ht="12" customHeight="1" x14ac:dyDescent="0.2">
      <c r="A17" s="206" t="s">
        <v>244</v>
      </c>
      <c r="B17" s="207"/>
      <c r="C17" s="166" t="s">
        <v>246</v>
      </c>
      <c r="D17" s="166" t="s">
        <v>246</v>
      </c>
      <c r="E17" s="166" t="s">
        <v>246</v>
      </c>
      <c r="F17" s="166" t="s">
        <v>246</v>
      </c>
      <c r="G17" s="166" t="s">
        <v>246</v>
      </c>
      <c r="H17" s="166" t="s">
        <v>246</v>
      </c>
      <c r="I17" s="92">
        <f>I18+I19+I20+I21+I22+I23+I24+I25+I26+I27+I28</f>
        <v>7818</v>
      </c>
      <c r="J17" s="166">
        <f t="shared" ref="J17:W17" si="3">J18+J19+J20+J21+J22+J23+J24+J25+J26+J27+J28</f>
        <v>6976.0999999999995</v>
      </c>
      <c r="K17" s="166">
        <f t="shared" si="3"/>
        <v>6976.0999999999995</v>
      </c>
      <c r="L17" s="166"/>
      <c r="M17" s="166">
        <f t="shared" si="3"/>
        <v>6799.2999999999993</v>
      </c>
      <c r="N17" s="166">
        <f t="shared" si="3"/>
        <v>328</v>
      </c>
      <c r="O17" s="166">
        <f t="shared" si="3"/>
        <v>6794648</v>
      </c>
      <c r="P17" s="166"/>
      <c r="Q17" s="166"/>
      <c r="R17" s="166"/>
      <c r="S17" s="166">
        <f t="shared" si="3"/>
        <v>6794648</v>
      </c>
      <c r="T17" s="166">
        <f t="shared" si="3"/>
        <v>6794648</v>
      </c>
      <c r="U17" s="166">
        <f t="shared" si="3"/>
        <v>6392204</v>
      </c>
      <c r="V17" s="166">
        <f t="shared" si="3"/>
        <v>289444</v>
      </c>
      <c r="W17" s="166">
        <f t="shared" si="3"/>
        <v>113000</v>
      </c>
      <c r="X17" s="166"/>
      <c r="Y17" s="172"/>
      <c r="Z17" s="173"/>
      <c r="AA17" s="174"/>
    </row>
    <row r="18" spans="1:27" x14ac:dyDescent="0.2">
      <c r="A18" s="73" t="s">
        <v>258</v>
      </c>
      <c r="B18" s="91" t="s">
        <v>204</v>
      </c>
      <c r="C18" s="69">
        <v>1980</v>
      </c>
      <c r="D18" s="69" t="s">
        <v>192</v>
      </c>
      <c r="E18" s="69" t="s">
        <v>193</v>
      </c>
      <c r="F18" s="69" t="s">
        <v>196</v>
      </c>
      <c r="G18" s="69">
        <v>2</v>
      </c>
      <c r="H18" s="69">
        <v>3</v>
      </c>
      <c r="I18" s="69">
        <v>943.5</v>
      </c>
      <c r="J18" s="69">
        <v>850.2</v>
      </c>
      <c r="K18" s="69">
        <v>850.2</v>
      </c>
      <c r="L18" s="69"/>
      <c r="M18" s="69">
        <v>850.2</v>
      </c>
      <c r="N18" s="69">
        <v>37</v>
      </c>
      <c r="O18" s="74">
        <v>336455</v>
      </c>
      <c r="P18" s="74"/>
      <c r="Q18" s="74"/>
      <c r="R18" s="74"/>
      <c r="S18" s="74">
        <v>336455</v>
      </c>
      <c r="T18" s="74">
        <v>336455</v>
      </c>
      <c r="U18" s="74">
        <v>311683</v>
      </c>
      <c r="V18" s="74">
        <v>18102</v>
      </c>
      <c r="W18" s="74">
        <v>6670</v>
      </c>
      <c r="X18" s="126"/>
      <c r="Y18" s="172" t="s">
        <v>195</v>
      </c>
      <c r="Z18" s="173"/>
      <c r="AA18" s="174"/>
    </row>
    <row r="19" spans="1:27" x14ac:dyDescent="0.2">
      <c r="A19" s="73" t="s">
        <v>259</v>
      </c>
      <c r="B19" s="91" t="s">
        <v>199</v>
      </c>
      <c r="C19" s="69">
        <v>1976</v>
      </c>
      <c r="D19" s="69" t="s">
        <v>192</v>
      </c>
      <c r="E19" s="69" t="s">
        <v>193</v>
      </c>
      <c r="F19" s="69" t="s">
        <v>196</v>
      </c>
      <c r="G19" s="69">
        <v>2</v>
      </c>
      <c r="H19" s="69">
        <v>3</v>
      </c>
      <c r="I19" s="69">
        <v>901.2</v>
      </c>
      <c r="J19" s="69">
        <v>810.9</v>
      </c>
      <c r="K19" s="69">
        <v>810.9</v>
      </c>
      <c r="L19" s="69"/>
      <c r="M19" s="69">
        <v>767.1</v>
      </c>
      <c r="N19" s="69">
        <v>41</v>
      </c>
      <c r="O19" s="74">
        <v>322782</v>
      </c>
      <c r="P19" s="74"/>
      <c r="Q19" s="74"/>
      <c r="R19" s="74"/>
      <c r="S19" s="74">
        <v>322782</v>
      </c>
      <c r="T19" s="74">
        <v>322782</v>
      </c>
      <c r="U19" s="74">
        <v>320411</v>
      </c>
      <c r="V19" s="74"/>
      <c r="W19" s="74">
        <v>2371</v>
      </c>
      <c r="X19" s="126"/>
      <c r="Y19" s="172" t="s">
        <v>195</v>
      </c>
      <c r="Z19" s="173"/>
      <c r="AA19" s="174"/>
    </row>
    <row r="20" spans="1:27" x14ac:dyDescent="0.2">
      <c r="A20" s="73" t="s">
        <v>260</v>
      </c>
      <c r="B20" s="91" t="s">
        <v>200</v>
      </c>
      <c r="C20" s="69">
        <v>1980</v>
      </c>
      <c r="D20" s="69" t="s">
        <v>192</v>
      </c>
      <c r="E20" s="69" t="s">
        <v>193</v>
      </c>
      <c r="F20" s="69" t="s">
        <v>196</v>
      </c>
      <c r="G20" s="69">
        <v>2</v>
      </c>
      <c r="H20" s="69">
        <v>3</v>
      </c>
      <c r="I20" s="69">
        <v>927.2</v>
      </c>
      <c r="J20" s="69">
        <v>836.9</v>
      </c>
      <c r="K20" s="69">
        <v>836.9</v>
      </c>
      <c r="L20" s="69"/>
      <c r="M20" s="69">
        <v>836.9</v>
      </c>
      <c r="N20" s="69">
        <v>42</v>
      </c>
      <c r="O20" s="74">
        <v>388452</v>
      </c>
      <c r="P20" s="74"/>
      <c r="Q20" s="74"/>
      <c r="R20" s="74"/>
      <c r="S20" s="74">
        <v>388452</v>
      </c>
      <c r="T20" s="74">
        <v>388452</v>
      </c>
      <c r="U20" s="74">
        <v>386081</v>
      </c>
      <c r="V20" s="74"/>
      <c r="W20" s="74">
        <v>2371</v>
      </c>
      <c r="X20" s="126"/>
      <c r="Y20" s="172" t="s">
        <v>195</v>
      </c>
      <c r="Z20" s="173"/>
      <c r="AA20" s="174"/>
    </row>
    <row r="21" spans="1:27" x14ac:dyDescent="0.2">
      <c r="A21" s="73" t="s">
        <v>261</v>
      </c>
      <c r="B21" s="91" t="s">
        <v>201</v>
      </c>
      <c r="C21" s="69">
        <v>1987</v>
      </c>
      <c r="D21" s="69" t="s">
        <v>192</v>
      </c>
      <c r="E21" s="69" t="s">
        <v>193</v>
      </c>
      <c r="F21" s="69" t="s">
        <v>196</v>
      </c>
      <c r="G21" s="69">
        <v>2</v>
      </c>
      <c r="H21" s="69">
        <v>2</v>
      </c>
      <c r="I21" s="90">
        <v>931</v>
      </c>
      <c r="J21" s="69">
        <v>840.7</v>
      </c>
      <c r="K21" s="69">
        <v>840.7</v>
      </c>
      <c r="L21" s="69"/>
      <c r="M21" s="69">
        <v>840.7</v>
      </c>
      <c r="N21" s="69">
        <v>30</v>
      </c>
      <c r="O21" s="74">
        <v>388860</v>
      </c>
      <c r="P21" s="74"/>
      <c r="Q21" s="74"/>
      <c r="R21" s="74"/>
      <c r="S21" s="74">
        <v>388860</v>
      </c>
      <c r="T21" s="74">
        <v>388860</v>
      </c>
      <c r="U21" s="74">
        <v>386489</v>
      </c>
      <c r="V21" s="74"/>
      <c r="W21" s="74">
        <v>2371</v>
      </c>
      <c r="X21" s="126"/>
      <c r="Y21" s="172" t="s">
        <v>195</v>
      </c>
      <c r="Z21" s="173"/>
      <c r="AA21" s="174"/>
    </row>
    <row r="22" spans="1:27" x14ac:dyDescent="0.2">
      <c r="A22" s="73" t="s">
        <v>262</v>
      </c>
      <c r="B22" s="91" t="s">
        <v>202</v>
      </c>
      <c r="C22" s="69">
        <v>1988</v>
      </c>
      <c r="D22" s="69" t="s">
        <v>192</v>
      </c>
      <c r="E22" s="69" t="s">
        <v>193</v>
      </c>
      <c r="F22" s="69" t="s">
        <v>196</v>
      </c>
      <c r="G22" s="69">
        <v>3</v>
      </c>
      <c r="H22" s="69">
        <v>3</v>
      </c>
      <c r="I22" s="69">
        <v>1873.7</v>
      </c>
      <c r="J22" s="69">
        <v>1688.4</v>
      </c>
      <c r="K22" s="69">
        <v>1688.4</v>
      </c>
      <c r="L22" s="69"/>
      <c r="M22" s="69">
        <v>1591.7</v>
      </c>
      <c r="N22" s="69">
        <v>78</v>
      </c>
      <c r="O22" s="74">
        <v>486953</v>
      </c>
      <c r="P22" s="74"/>
      <c r="Q22" s="74"/>
      <c r="R22" s="74"/>
      <c r="S22" s="74">
        <v>486953</v>
      </c>
      <c r="T22" s="74">
        <v>486953</v>
      </c>
      <c r="U22" s="74">
        <v>484108</v>
      </c>
      <c r="V22" s="74"/>
      <c r="W22" s="74">
        <v>2845</v>
      </c>
      <c r="X22" s="126"/>
      <c r="Y22" s="172" t="s">
        <v>195</v>
      </c>
      <c r="Z22" s="173"/>
      <c r="AA22" s="174"/>
    </row>
    <row r="23" spans="1:27" x14ac:dyDescent="0.2">
      <c r="A23" s="73" t="s">
        <v>263</v>
      </c>
      <c r="B23" s="91" t="s">
        <v>205</v>
      </c>
      <c r="C23" s="69">
        <v>1963</v>
      </c>
      <c r="D23" s="69" t="s">
        <v>206</v>
      </c>
      <c r="E23" s="69" t="s">
        <v>193</v>
      </c>
      <c r="F23" s="69" t="s">
        <v>196</v>
      </c>
      <c r="G23" s="69">
        <v>2</v>
      </c>
      <c r="H23" s="69">
        <v>1</v>
      </c>
      <c r="I23" s="69">
        <v>380.3</v>
      </c>
      <c r="J23" s="69">
        <v>330.7</v>
      </c>
      <c r="K23" s="69">
        <v>330.7</v>
      </c>
      <c r="L23" s="69"/>
      <c r="M23" s="69">
        <v>294.39999999999998</v>
      </c>
      <c r="N23" s="69">
        <v>19</v>
      </c>
      <c r="O23" s="74">
        <v>48077</v>
      </c>
      <c r="P23" s="74"/>
      <c r="Q23" s="74"/>
      <c r="R23" s="74"/>
      <c r="S23" s="74">
        <v>48077</v>
      </c>
      <c r="T23" s="74">
        <v>48077</v>
      </c>
      <c r="U23" s="74"/>
      <c r="V23" s="74">
        <v>48077</v>
      </c>
      <c r="W23" s="74">
        <v>0</v>
      </c>
      <c r="X23" s="126"/>
      <c r="Y23" s="172" t="s">
        <v>195</v>
      </c>
      <c r="Z23" s="173"/>
      <c r="AA23" s="174"/>
    </row>
    <row r="24" spans="1:27" x14ac:dyDescent="0.2">
      <c r="A24" s="73" t="s">
        <v>264</v>
      </c>
      <c r="B24" s="91" t="s">
        <v>207</v>
      </c>
      <c r="C24" s="69">
        <v>1965</v>
      </c>
      <c r="D24" s="69" t="s">
        <v>206</v>
      </c>
      <c r="E24" s="69" t="s">
        <v>193</v>
      </c>
      <c r="F24" s="69" t="s">
        <v>196</v>
      </c>
      <c r="G24" s="69">
        <v>2</v>
      </c>
      <c r="H24" s="69">
        <v>1</v>
      </c>
      <c r="I24" s="69">
        <v>372.5</v>
      </c>
      <c r="J24" s="69">
        <v>323.89999999999998</v>
      </c>
      <c r="K24" s="69">
        <v>323.89999999999998</v>
      </c>
      <c r="L24" s="69"/>
      <c r="M24" s="69">
        <v>323.89999999999998</v>
      </c>
      <c r="N24" s="69">
        <v>19</v>
      </c>
      <c r="O24" s="74">
        <v>47988</v>
      </c>
      <c r="P24" s="74"/>
      <c r="Q24" s="74"/>
      <c r="R24" s="74"/>
      <c r="S24" s="74">
        <v>47988</v>
      </c>
      <c r="T24" s="74">
        <v>47988</v>
      </c>
      <c r="U24" s="74"/>
      <c r="V24" s="74">
        <v>47988</v>
      </c>
      <c r="W24" s="74">
        <v>0</v>
      </c>
      <c r="X24" s="126"/>
      <c r="Y24" s="172" t="s">
        <v>195</v>
      </c>
      <c r="Z24" s="173"/>
      <c r="AA24" s="174"/>
    </row>
    <row r="25" spans="1:27" x14ac:dyDescent="0.2">
      <c r="A25" s="73" t="s">
        <v>265</v>
      </c>
      <c r="B25" s="91" t="s">
        <v>208</v>
      </c>
      <c r="C25" s="69">
        <v>1965</v>
      </c>
      <c r="D25" s="69" t="s">
        <v>206</v>
      </c>
      <c r="E25" s="69" t="s">
        <v>193</v>
      </c>
      <c r="F25" s="69" t="s">
        <v>196</v>
      </c>
      <c r="G25" s="69">
        <v>2</v>
      </c>
      <c r="H25" s="69">
        <v>1</v>
      </c>
      <c r="I25" s="69">
        <v>370.4</v>
      </c>
      <c r="J25" s="69">
        <v>322.10000000000002</v>
      </c>
      <c r="K25" s="69">
        <v>322.10000000000002</v>
      </c>
      <c r="L25" s="69"/>
      <c r="M25" s="69">
        <v>322.10000000000002</v>
      </c>
      <c r="N25" s="69">
        <v>15</v>
      </c>
      <c r="O25" s="74">
        <v>1309944</v>
      </c>
      <c r="P25" s="74"/>
      <c r="Q25" s="74"/>
      <c r="R25" s="74"/>
      <c r="S25" s="74">
        <v>1309944</v>
      </c>
      <c r="T25" s="74">
        <v>1309944</v>
      </c>
      <c r="U25" s="74">
        <v>1235516</v>
      </c>
      <c r="V25" s="74">
        <v>47988</v>
      </c>
      <c r="W25" s="74">
        <v>26440</v>
      </c>
      <c r="X25" s="126"/>
      <c r="Y25" s="172" t="s">
        <v>195</v>
      </c>
      <c r="Z25" s="173"/>
      <c r="AA25" s="174"/>
    </row>
    <row r="26" spans="1:27" x14ac:dyDescent="0.2">
      <c r="A26" s="73" t="s">
        <v>266</v>
      </c>
      <c r="B26" s="91" t="s">
        <v>209</v>
      </c>
      <c r="C26" s="69">
        <v>1965</v>
      </c>
      <c r="D26" s="69" t="s">
        <v>206</v>
      </c>
      <c r="E26" s="69" t="s">
        <v>193</v>
      </c>
      <c r="F26" s="69" t="s">
        <v>196</v>
      </c>
      <c r="G26" s="69">
        <v>2</v>
      </c>
      <c r="H26" s="69">
        <v>1</v>
      </c>
      <c r="I26" s="69">
        <v>371.7</v>
      </c>
      <c r="J26" s="69">
        <v>323.2</v>
      </c>
      <c r="K26" s="69">
        <v>323.2</v>
      </c>
      <c r="L26" s="69"/>
      <c r="M26" s="69">
        <v>323.2</v>
      </c>
      <c r="N26" s="69">
        <v>17</v>
      </c>
      <c r="O26" s="74">
        <v>1309944</v>
      </c>
      <c r="P26" s="74"/>
      <c r="Q26" s="74"/>
      <c r="R26" s="74"/>
      <c r="S26" s="74">
        <v>1309944</v>
      </c>
      <c r="T26" s="74">
        <v>1309944</v>
      </c>
      <c r="U26" s="74">
        <v>1235516</v>
      </c>
      <c r="V26" s="74">
        <v>47988</v>
      </c>
      <c r="W26" s="74">
        <v>26440</v>
      </c>
      <c r="X26" s="126"/>
      <c r="Y26" s="172" t="s">
        <v>195</v>
      </c>
      <c r="Z26" s="173"/>
      <c r="AA26" s="174"/>
    </row>
    <row r="27" spans="1:27" x14ac:dyDescent="0.2">
      <c r="A27" s="73" t="s">
        <v>267</v>
      </c>
      <c r="B27" s="91" t="s">
        <v>210</v>
      </c>
      <c r="C27" s="69">
        <v>1966</v>
      </c>
      <c r="D27" s="69" t="s">
        <v>206</v>
      </c>
      <c r="E27" s="69" t="s">
        <v>193</v>
      </c>
      <c r="F27" s="69" t="s">
        <v>196</v>
      </c>
      <c r="G27" s="69">
        <v>2</v>
      </c>
      <c r="H27" s="69">
        <v>1</v>
      </c>
      <c r="I27" s="90">
        <v>374</v>
      </c>
      <c r="J27" s="69">
        <v>325.2</v>
      </c>
      <c r="K27" s="69">
        <v>325.2</v>
      </c>
      <c r="L27" s="69"/>
      <c r="M27" s="69">
        <v>325.2</v>
      </c>
      <c r="N27" s="69">
        <v>13</v>
      </c>
      <c r="O27" s="74">
        <v>1309937</v>
      </c>
      <c r="P27" s="74"/>
      <c r="Q27" s="74"/>
      <c r="R27" s="74"/>
      <c r="S27" s="74">
        <v>1309937</v>
      </c>
      <c r="T27" s="74">
        <v>1309937</v>
      </c>
      <c r="U27" s="74">
        <v>1235510</v>
      </c>
      <c r="V27" s="74">
        <v>47988</v>
      </c>
      <c r="W27" s="74">
        <v>26439</v>
      </c>
      <c r="X27" s="126"/>
      <c r="Y27" s="172" t="s">
        <v>195</v>
      </c>
      <c r="Z27" s="173"/>
      <c r="AA27" s="174"/>
    </row>
    <row r="28" spans="1:27" x14ac:dyDescent="0.2">
      <c r="A28" s="73" t="s">
        <v>268</v>
      </c>
      <c r="B28" s="91" t="s">
        <v>211</v>
      </c>
      <c r="C28" s="69">
        <v>1965</v>
      </c>
      <c r="D28" s="69" t="s">
        <v>206</v>
      </c>
      <c r="E28" s="69" t="s">
        <v>193</v>
      </c>
      <c r="F28" s="69" t="s">
        <v>196</v>
      </c>
      <c r="G28" s="69">
        <v>2</v>
      </c>
      <c r="H28" s="69">
        <v>1</v>
      </c>
      <c r="I28" s="69">
        <v>372.5</v>
      </c>
      <c r="J28" s="69">
        <v>323.89999999999998</v>
      </c>
      <c r="K28" s="69">
        <v>323.89999999999998</v>
      </c>
      <c r="L28" s="69"/>
      <c r="M28" s="69">
        <v>323.89999999999998</v>
      </c>
      <c r="N28" s="69">
        <v>17</v>
      </c>
      <c r="O28" s="74">
        <v>845256</v>
      </c>
      <c r="P28" s="74"/>
      <c r="Q28" s="74"/>
      <c r="R28" s="74"/>
      <c r="S28" s="74">
        <v>845256</v>
      </c>
      <c r="T28" s="74">
        <v>845256</v>
      </c>
      <c r="U28" s="74">
        <v>796890</v>
      </c>
      <c r="V28" s="74">
        <v>31313</v>
      </c>
      <c r="W28" s="74">
        <v>17053</v>
      </c>
      <c r="X28" s="126"/>
      <c r="Y28" s="172" t="s">
        <v>195</v>
      </c>
      <c r="Z28" s="173"/>
      <c r="AA28" s="174"/>
    </row>
    <row r="29" spans="1:27" ht="12" customHeight="1" x14ac:dyDescent="0.2">
      <c r="A29" s="206" t="s">
        <v>245</v>
      </c>
      <c r="B29" s="208"/>
      <c r="C29" s="69"/>
      <c r="D29" s="69"/>
      <c r="E29" s="69"/>
      <c r="F29" s="69"/>
      <c r="G29" s="69"/>
      <c r="H29" s="69"/>
      <c r="I29" s="92">
        <f>I30+I31+I32+I33+I34+I35+I36</f>
        <v>3185.9</v>
      </c>
      <c r="J29" s="92">
        <f>J30+J31+J32+J33+J34+J35+J36</f>
        <v>2780.3</v>
      </c>
      <c r="K29" s="92">
        <f>K30+K31+K32+K33+K34+K35+K36</f>
        <v>2780.3</v>
      </c>
      <c r="L29" s="92"/>
      <c r="M29" s="92">
        <f t="shared" ref="M29:W29" si="4">M30+M31+M32+M33+M34+M35+M36</f>
        <v>2744</v>
      </c>
      <c r="N29" s="75">
        <f t="shared" si="4"/>
        <v>145</v>
      </c>
      <c r="O29" s="75">
        <f t="shared" si="4"/>
        <v>7374603</v>
      </c>
      <c r="P29" s="75"/>
      <c r="Q29" s="75"/>
      <c r="R29" s="75"/>
      <c r="S29" s="75">
        <f t="shared" si="4"/>
        <v>7374603</v>
      </c>
      <c r="T29" s="75">
        <f t="shared" si="4"/>
        <v>7374603</v>
      </c>
      <c r="U29" s="75">
        <f t="shared" si="4"/>
        <v>6942196</v>
      </c>
      <c r="V29" s="75">
        <f t="shared" si="4"/>
        <v>282157</v>
      </c>
      <c r="W29" s="75">
        <f t="shared" si="4"/>
        <v>150250</v>
      </c>
      <c r="X29" s="166"/>
      <c r="Y29" s="175"/>
      <c r="Z29" s="176"/>
      <c r="AA29" s="177"/>
    </row>
    <row r="30" spans="1:27" x14ac:dyDescent="0.2">
      <c r="A30" s="178" t="s">
        <v>269</v>
      </c>
      <c r="B30" s="179" t="s">
        <v>205</v>
      </c>
      <c r="C30" s="69">
        <v>1963</v>
      </c>
      <c r="D30" s="69" t="s">
        <v>206</v>
      </c>
      <c r="E30" s="69" t="s">
        <v>193</v>
      </c>
      <c r="F30" s="69" t="s">
        <v>196</v>
      </c>
      <c r="G30" s="69">
        <v>2</v>
      </c>
      <c r="H30" s="69">
        <v>1</v>
      </c>
      <c r="I30" s="85">
        <v>380.3</v>
      </c>
      <c r="J30" s="76">
        <v>330.7</v>
      </c>
      <c r="K30" s="76">
        <v>330.7</v>
      </c>
      <c r="L30" s="76"/>
      <c r="M30" s="76">
        <v>294.39999999999998</v>
      </c>
      <c r="N30" s="76">
        <v>19</v>
      </c>
      <c r="O30" s="74">
        <v>1329868</v>
      </c>
      <c r="P30" s="74"/>
      <c r="Q30" s="74"/>
      <c r="R30" s="74"/>
      <c r="S30" s="74">
        <v>1329868</v>
      </c>
      <c r="T30" s="74">
        <v>1329868</v>
      </c>
      <c r="U30" s="74">
        <v>1302006</v>
      </c>
      <c r="V30" s="74"/>
      <c r="W30" s="74">
        <v>27862</v>
      </c>
      <c r="X30" s="180"/>
      <c r="Y30" s="181" t="s">
        <v>197</v>
      </c>
      <c r="Z30" s="176"/>
      <c r="AA30" s="177"/>
    </row>
    <row r="31" spans="1:27" x14ac:dyDescent="0.2">
      <c r="A31" s="178" t="s">
        <v>270</v>
      </c>
      <c r="B31" s="179" t="s">
        <v>207</v>
      </c>
      <c r="C31" s="69">
        <v>1965</v>
      </c>
      <c r="D31" s="69" t="s">
        <v>206</v>
      </c>
      <c r="E31" s="69" t="s">
        <v>193</v>
      </c>
      <c r="F31" s="69" t="s">
        <v>196</v>
      </c>
      <c r="G31" s="69">
        <v>2</v>
      </c>
      <c r="H31" s="69">
        <v>1</v>
      </c>
      <c r="I31" s="85">
        <v>372.5</v>
      </c>
      <c r="J31" s="76">
        <v>323.89999999999998</v>
      </c>
      <c r="K31" s="76">
        <v>323.89999999999998</v>
      </c>
      <c r="L31" s="76"/>
      <c r="M31" s="76">
        <v>323.89999999999998</v>
      </c>
      <c r="N31" s="76">
        <v>19</v>
      </c>
      <c r="O31" s="74">
        <v>1329868</v>
      </c>
      <c r="P31" s="74"/>
      <c r="Q31" s="74"/>
      <c r="R31" s="74"/>
      <c r="S31" s="74">
        <v>1329868</v>
      </c>
      <c r="T31" s="74">
        <v>1329868</v>
      </c>
      <c r="U31" s="74">
        <v>1302006</v>
      </c>
      <c r="V31" s="74"/>
      <c r="W31" s="74">
        <v>27862</v>
      </c>
      <c r="X31" s="180"/>
      <c r="Y31" s="181" t="s">
        <v>197</v>
      </c>
      <c r="Z31" s="176"/>
      <c r="AA31" s="177"/>
    </row>
    <row r="32" spans="1:27" x14ac:dyDescent="0.2">
      <c r="A32" s="178" t="s">
        <v>271</v>
      </c>
      <c r="B32" s="179" t="s">
        <v>208</v>
      </c>
      <c r="C32" s="69">
        <v>1965</v>
      </c>
      <c r="D32" s="69" t="s">
        <v>206</v>
      </c>
      <c r="E32" s="69" t="s">
        <v>193</v>
      </c>
      <c r="F32" s="69" t="s">
        <v>196</v>
      </c>
      <c r="G32" s="69">
        <v>2</v>
      </c>
      <c r="H32" s="69">
        <v>1</v>
      </c>
      <c r="I32" s="85">
        <v>370.4</v>
      </c>
      <c r="J32" s="76">
        <v>322.10000000000002</v>
      </c>
      <c r="K32" s="76">
        <v>322.10000000000002</v>
      </c>
      <c r="L32" s="76"/>
      <c r="M32" s="76">
        <v>322.10000000000002</v>
      </c>
      <c r="N32" s="76">
        <v>15</v>
      </c>
      <c r="O32" s="74">
        <v>67912</v>
      </c>
      <c r="P32" s="74"/>
      <c r="Q32" s="74"/>
      <c r="R32" s="74"/>
      <c r="S32" s="74">
        <v>67912</v>
      </c>
      <c r="T32" s="74">
        <v>67912</v>
      </c>
      <c r="U32" s="74">
        <v>66490</v>
      </c>
      <c r="V32" s="74"/>
      <c r="W32" s="74">
        <v>1422</v>
      </c>
      <c r="X32" s="180"/>
      <c r="Y32" s="181" t="s">
        <v>197</v>
      </c>
      <c r="Z32" s="176"/>
      <c r="AA32" s="177"/>
    </row>
    <row r="33" spans="1:27" x14ac:dyDescent="0.2">
      <c r="A33" s="178" t="s">
        <v>272</v>
      </c>
      <c r="B33" s="179" t="s">
        <v>209</v>
      </c>
      <c r="C33" s="69">
        <v>1962</v>
      </c>
      <c r="D33" s="69" t="s">
        <v>206</v>
      </c>
      <c r="E33" s="69" t="s">
        <v>193</v>
      </c>
      <c r="F33" s="69" t="s">
        <v>196</v>
      </c>
      <c r="G33" s="69">
        <v>2</v>
      </c>
      <c r="H33" s="69">
        <v>1</v>
      </c>
      <c r="I33" s="85">
        <v>371.7</v>
      </c>
      <c r="J33" s="76">
        <v>323.2</v>
      </c>
      <c r="K33" s="76">
        <v>323.2</v>
      </c>
      <c r="L33" s="76"/>
      <c r="M33" s="76">
        <v>323.2</v>
      </c>
      <c r="N33" s="76">
        <v>18</v>
      </c>
      <c r="O33" s="74">
        <v>71769</v>
      </c>
      <c r="P33" s="74"/>
      <c r="Q33" s="74"/>
      <c r="R33" s="74"/>
      <c r="S33" s="74">
        <v>71769</v>
      </c>
      <c r="T33" s="74">
        <v>71769</v>
      </c>
      <c r="U33" s="74">
        <v>66490</v>
      </c>
      <c r="V33" s="74">
        <v>3856</v>
      </c>
      <c r="W33" s="74">
        <v>1423</v>
      </c>
      <c r="X33" s="180"/>
      <c r="Y33" s="181" t="s">
        <v>197</v>
      </c>
      <c r="Z33" s="176"/>
      <c r="AA33" s="177"/>
    </row>
    <row r="34" spans="1:27" x14ac:dyDescent="0.2">
      <c r="A34" s="178" t="s">
        <v>273</v>
      </c>
      <c r="B34" s="179" t="s">
        <v>210</v>
      </c>
      <c r="C34" s="69">
        <v>1966</v>
      </c>
      <c r="D34" s="69" t="s">
        <v>206</v>
      </c>
      <c r="E34" s="69" t="s">
        <v>193</v>
      </c>
      <c r="F34" s="69" t="s">
        <v>196</v>
      </c>
      <c r="G34" s="69">
        <v>2</v>
      </c>
      <c r="H34" s="69">
        <v>1</v>
      </c>
      <c r="I34" s="85">
        <v>374</v>
      </c>
      <c r="J34" s="76">
        <v>325.2</v>
      </c>
      <c r="K34" s="76">
        <v>325.2</v>
      </c>
      <c r="L34" s="76"/>
      <c r="M34" s="76">
        <v>325.2</v>
      </c>
      <c r="N34" s="76">
        <v>13</v>
      </c>
      <c r="O34" s="74">
        <v>67912</v>
      </c>
      <c r="P34" s="74"/>
      <c r="Q34" s="74"/>
      <c r="R34" s="74"/>
      <c r="S34" s="74">
        <v>67912</v>
      </c>
      <c r="T34" s="74">
        <v>67912</v>
      </c>
      <c r="U34" s="74">
        <v>66490</v>
      </c>
      <c r="V34" s="74">
        <v>0</v>
      </c>
      <c r="W34" s="74">
        <v>1422</v>
      </c>
      <c r="X34" s="180"/>
      <c r="Y34" s="181" t="s">
        <v>197</v>
      </c>
      <c r="Z34" s="176"/>
      <c r="AA34" s="177"/>
    </row>
    <row r="35" spans="1:27" x14ac:dyDescent="0.2">
      <c r="A35" s="73" t="s">
        <v>274</v>
      </c>
      <c r="B35" s="91" t="s">
        <v>212</v>
      </c>
      <c r="C35" s="69">
        <v>1981</v>
      </c>
      <c r="D35" s="69" t="s">
        <v>206</v>
      </c>
      <c r="E35" s="69" t="s">
        <v>193</v>
      </c>
      <c r="F35" s="69" t="s">
        <v>196</v>
      </c>
      <c r="G35" s="69">
        <v>2</v>
      </c>
      <c r="H35" s="69">
        <v>3</v>
      </c>
      <c r="I35" s="69">
        <v>983.1</v>
      </c>
      <c r="J35" s="69">
        <v>854.9</v>
      </c>
      <c r="K35" s="69">
        <v>854.9</v>
      </c>
      <c r="L35" s="69"/>
      <c r="M35" s="69">
        <v>854.9</v>
      </c>
      <c r="N35" s="69">
        <v>43</v>
      </c>
      <c r="O35" s="74">
        <v>3042915</v>
      </c>
      <c r="P35" s="74"/>
      <c r="Q35" s="74"/>
      <c r="R35" s="74"/>
      <c r="S35" s="74">
        <v>3042915</v>
      </c>
      <c r="T35" s="74">
        <v>3042915</v>
      </c>
      <c r="U35" s="74">
        <v>2817514</v>
      </c>
      <c r="V35" s="74">
        <v>163416</v>
      </c>
      <c r="W35" s="74">
        <v>61985</v>
      </c>
      <c r="X35" s="126"/>
      <c r="Y35" s="172" t="s">
        <v>197</v>
      </c>
      <c r="Z35" s="173"/>
      <c r="AA35" s="174"/>
    </row>
    <row r="36" spans="1:27" x14ac:dyDescent="0.2">
      <c r="A36" s="73" t="s">
        <v>275</v>
      </c>
      <c r="B36" s="91" t="s">
        <v>213</v>
      </c>
      <c r="C36" s="69">
        <v>1961</v>
      </c>
      <c r="D36" s="69" t="s">
        <v>206</v>
      </c>
      <c r="E36" s="69" t="s">
        <v>193</v>
      </c>
      <c r="F36" s="69" t="s">
        <v>196</v>
      </c>
      <c r="G36" s="69">
        <v>2</v>
      </c>
      <c r="H36" s="69">
        <v>1</v>
      </c>
      <c r="I36" s="69">
        <v>333.9</v>
      </c>
      <c r="J36" s="69">
        <v>300.3</v>
      </c>
      <c r="K36" s="69">
        <v>300.3</v>
      </c>
      <c r="L36" s="69"/>
      <c r="M36" s="69">
        <v>300.3</v>
      </c>
      <c r="N36" s="69">
        <v>18</v>
      </c>
      <c r="O36" s="74">
        <v>1464359</v>
      </c>
      <c r="P36" s="74"/>
      <c r="Q36" s="74"/>
      <c r="R36" s="74"/>
      <c r="S36" s="74">
        <v>1464359</v>
      </c>
      <c r="T36" s="74">
        <v>1464359</v>
      </c>
      <c r="U36" s="74">
        <v>1321200</v>
      </c>
      <c r="V36" s="74">
        <v>114885</v>
      </c>
      <c r="W36" s="74">
        <v>28274</v>
      </c>
      <c r="X36" s="126"/>
      <c r="Y36" s="172" t="s">
        <v>197</v>
      </c>
      <c r="Z36" s="173"/>
      <c r="AA36" s="174"/>
    </row>
    <row r="37" spans="1:27" s="108" customFormat="1" x14ac:dyDescent="0.2">
      <c r="A37" s="168"/>
      <c r="B37" s="98"/>
      <c r="C37" s="99"/>
      <c r="D37" s="99"/>
      <c r="E37" s="99"/>
      <c r="F37" s="99"/>
      <c r="G37" s="99"/>
      <c r="H37" s="99"/>
      <c r="I37" s="100"/>
      <c r="J37" s="100"/>
      <c r="K37" s="100"/>
      <c r="L37" s="100"/>
      <c r="M37" s="100"/>
      <c r="N37" s="101"/>
      <c r="O37" s="102"/>
      <c r="P37" s="103"/>
      <c r="Q37" s="103"/>
      <c r="R37" s="103"/>
      <c r="S37" s="103"/>
      <c r="T37" s="102"/>
      <c r="U37" s="103"/>
      <c r="V37" s="103"/>
      <c r="W37" s="103"/>
      <c r="X37" s="99"/>
      <c r="Y37" s="99"/>
    </row>
    <row r="38" spans="1:27" s="108" customFormat="1" x14ac:dyDescent="0.2">
      <c r="A38" s="168"/>
      <c r="B38" s="98"/>
      <c r="C38" s="99"/>
      <c r="D38" s="99"/>
      <c r="E38" s="99"/>
      <c r="F38" s="99"/>
      <c r="G38" s="99"/>
      <c r="H38" s="99"/>
      <c r="I38" s="100"/>
      <c r="J38" s="100"/>
      <c r="K38" s="100"/>
      <c r="L38" s="100"/>
      <c r="M38" s="100"/>
      <c r="N38" s="101"/>
      <c r="O38" s="102"/>
      <c r="P38" s="103"/>
      <c r="Q38" s="103"/>
      <c r="R38" s="103"/>
      <c r="S38" s="103"/>
      <c r="T38" s="102"/>
      <c r="U38" s="103"/>
      <c r="V38" s="103"/>
      <c r="W38" s="103"/>
      <c r="X38" s="99"/>
      <c r="Y38" s="99"/>
    </row>
    <row r="39" spans="1:27" s="108" customFormat="1" x14ac:dyDescent="0.2">
      <c r="A39" s="168"/>
      <c r="B39" s="98"/>
      <c r="C39" s="99"/>
      <c r="D39" s="99"/>
      <c r="E39" s="99"/>
      <c r="F39" s="99"/>
      <c r="G39" s="99"/>
      <c r="H39" s="99"/>
      <c r="I39" s="100"/>
      <c r="J39" s="100"/>
      <c r="K39" s="100"/>
      <c r="L39" s="100"/>
      <c r="M39" s="100"/>
      <c r="N39" s="101"/>
      <c r="O39" s="102"/>
      <c r="P39" s="103"/>
      <c r="Q39" s="103"/>
      <c r="R39" s="103"/>
      <c r="S39" s="103"/>
      <c r="T39" s="102"/>
      <c r="U39" s="103"/>
      <c r="V39" s="103"/>
      <c r="W39" s="103"/>
      <c r="X39" s="99"/>
      <c r="Y39" s="99"/>
    </row>
    <row r="40" spans="1:27" s="108" customFormat="1" x14ac:dyDescent="0.2">
      <c r="A40" s="168"/>
      <c r="B40" s="98"/>
      <c r="C40" s="99"/>
      <c r="D40" s="99"/>
      <c r="E40" s="99"/>
      <c r="F40" s="99"/>
      <c r="G40" s="99"/>
      <c r="H40" s="99"/>
      <c r="I40" s="100"/>
      <c r="J40" s="100"/>
      <c r="K40" s="100"/>
      <c r="L40" s="100"/>
      <c r="M40" s="100"/>
      <c r="N40" s="101"/>
      <c r="O40" s="102"/>
      <c r="P40" s="103"/>
      <c r="Q40" s="103"/>
      <c r="R40" s="103"/>
      <c r="S40" s="103"/>
      <c r="T40" s="102"/>
      <c r="U40" s="103"/>
      <c r="V40" s="103"/>
      <c r="W40" s="103"/>
      <c r="X40" s="99"/>
      <c r="Y40" s="99"/>
    </row>
    <row r="41" spans="1:27" s="108" customFormat="1" x14ac:dyDescent="0.2">
      <c r="A41" s="168"/>
      <c r="B41" s="98"/>
      <c r="C41" s="99"/>
      <c r="D41" s="99"/>
      <c r="E41" s="99"/>
      <c r="F41" s="99"/>
      <c r="G41" s="99"/>
      <c r="H41" s="99"/>
      <c r="I41" s="100"/>
      <c r="J41" s="100"/>
      <c r="K41" s="100"/>
      <c r="L41" s="100"/>
      <c r="M41" s="100"/>
      <c r="N41" s="101"/>
      <c r="O41" s="102"/>
      <c r="P41" s="103"/>
      <c r="Q41" s="103"/>
      <c r="R41" s="103"/>
      <c r="S41" s="103"/>
      <c r="T41" s="102"/>
      <c r="U41" s="103"/>
      <c r="V41" s="103"/>
      <c r="W41" s="103"/>
      <c r="X41" s="99"/>
      <c r="Y41" s="99"/>
    </row>
    <row r="42" spans="1:27" s="108" customFormat="1" x14ac:dyDescent="0.2">
      <c r="A42" s="168"/>
      <c r="B42" s="98"/>
      <c r="C42" s="99"/>
      <c r="D42" s="99"/>
      <c r="E42" s="99"/>
      <c r="F42" s="99"/>
      <c r="G42" s="99"/>
      <c r="H42" s="99"/>
      <c r="I42" s="100"/>
      <c r="J42" s="100"/>
      <c r="K42" s="100"/>
      <c r="L42" s="100"/>
      <c r="M42" s="100"/>
      <c r="N42" s="101"/>
      <c r="O42" s="102"/>
      <c r="P42" s="103"/>
      <c r="Q42" s="103"/>
      <c r="R42" s="103"/>
      <c r="S42" s="103"/>
      <c r="T42" s="102"/>
      <c r="U42" s="103"/>
      <c r="V42" s="103"/>
      <c r="W42" s="103"/>
      <c r="X42" s="99"/>
      <c r="Y42" s="99"/>
    </row>
    <row r="43" spans="1:27" s="108" customFormat="1" x14ac:dyDescent="0.2">
      <c r="A43" s="168"/>
      <c r="B43" s="98"/>
      <c r="C43" s="99"/>
      <c r="D43" s="99"/>
      <c r="E43" s="99"/>
      <c r="F43" s="99"/>
      <c r="G43" s="99"/>
      <c r="H43" s="99"/>
      <c r="I43" s="100"/>
      <c r="J43" s="100"/>
      <c r="K43" s="100"/>
      <c r="L43" s="100"/>
      <c r="M43" s="100"/>
      <c r="N43" s="101"/>
      <c r="O43" s="102"/>
      <c r="P43" s="103"/>
      <c r="Q43" s="103"/>
      <c r="R43" s="103"/>
      <c r="S43" s="103"/>
      <c r="T43" s="102"/>
      <c r="U43" s="103"/>
      <c r="V43" s="103"/>
      <c r="W43" s="103"/>
      <c r="X43" s="99"/>
      <c r="Y43" s="99"/>
    </row>
    <row r="44" spans="1:27" s="108" customFormat="1" x14ac:dyDescent="0.2">
      <c r="A44" s="168"/>
      <c r="B44" s="98"/>
      <c r="C44" s="99"/>
      <c r="D44" s="99"/>
      <c r="E44" s="99"/>
      <c r="F44" s="99"/>
      <c r="G44" s="99"/>
      <c r="H44" s="99"/>
      <c r="I44" s="100"/>
      <c r="J44" s="100"/>
      <c r="K44" s="100"/>
      <c r="L44" s="100"/>
      <c r="M44" s="100"/>
      <c r="N44" s="101"/>
      <c r="O44" s="102"/>
      <c r="P44" s="103"/>
      <c r="Q44" s="103"/>
      <c r="R44" s="103"/>
      <c r="S44" s="103"/>
      <c r="T44" s="102"/>
      <c r="U44" s="103"/>
      <c r="V44" s="103"/>
      <c r="W44" s="103"/>
      <c r="X44" s="99"/>
      <c r="Y44" s="99"/>
    </row>
    <row r="45" spans="1:27" s="108" customFormat="1" x14ac:dyDescent="0.2">
      <c r="A45" s="168"/>
      <c r="B45" s="98"/>
      <c r="C45" s="99"/>
      <c r="D45" s="99"/>
      <c r="E45" s="99"/>
      <c r="F45" s="99"/>
      <c r="G45" s="99"/>
      <c r="H45" s="99"/>
      <c r="I45" s="100"/>
      <c r="J45" s="100"/>
      <c r="K45" s="100"/>
      <c r="L45" s="100"/>
      <c r="M45" s="100"/>
      <c r="N45" s="101"/>
      <c r="O45" s="102"/>
      <c r="P45" s="103"/>
      <c r="Q45" s="103"/>
      <c r="R45" s="103"/>
      <c r="S45" s="103"/>
      <c r="T45" s="102"/>
      <c r="U45" s="103"/>
      <c r="V45" s="103"/>
      <c r="W45" s="103"/>
      <c r="X45" s="99"/>
      <c r="Y45" s="99"/>
    </row>
    <row r="46" spans="1:27" s="108" customFormat="1" x14ac:dyDescent="0.2">
      <c r="A46" s="168"/>
      <c r="B46" s="98"/>
      <c r="C46" s="99"/>
      <c r="D46" s="99"/>
      <c r="E46" s="99"/>
      <c r="F46" s="99"/>
      <c r="G46" s="99"/>
      <c r="H46" s="99"/>
      <c r="I46" s="100"/>
      <c r="J46" s="100"/>
      <c r="K46" s="100"/>
      <c r="L46" s="100"/>
      <c r="M46" s="100"/>
      <c r="N46" s="101"/>
      <c r="O46" s="102"/>
      <c r="P46" s="103"/>
      <c r="Q46" s="103"/>
      <c r="R46" s="103"/>
      <c r="S46" s="103"/>
      <c r="T46" s="102"/>
      <c r="U46" s="103"/>
      <c r="V46" s="103"/>
      <c r="W46" s="103"/>
      <c r="X46" s="99"/>
      <c r="Y46" s="99"/>
    </row>
    <row r="47" spans="1:27" s="108" customFormat="1" x14ac:dyDescent="0.2">
      <c r="A47" s="168"/>
      <c r="B47" s="98"/>
      <c r="C47" s="99"/>
      <c r="D47" s="99"/>
      <c r="E47" s="99"/>
      <c r="F47" s="99"/>
      <c r="G47" s="99"/>
      <c r="H47" s="99"/>
      <c r="I47" s="100"/>
      <c r="J47" s="100"/>
      <c r="K47" s="100"/>
      <c r="L47" s="100"/>
      <c r="M47" s="100"/>
      <c r="N47" s="101"/>
      <c r="O47" s="102"/>
      <c r="P47" s="103"/>
      <c r="Q47" s="103"/>
      <c r="R47" s="103"/>
      <c r="S47" s="103"/>
      <c r="T47" s="102"/>
      <c r="U47" s="103"/>
      <c r="V47" s="103"/>
      <c r="W47" s="103"/>
      <c r="X47" s="99"/>
      <c r="Y47" s="99"/>
    </row>
    <row r="48" spans="1:27" s="108" customFormat="1" x14ac:dyDescent="0.2">
      <c r="A48" s="168"/>
      <c r="B48" s="98"/>
      <c r="C48" s="99"/>
      <c r="D48" s="99"/>
      <c r="E48" s="99"/>
      <c r="F48" s="99"/>
      <c r="G48" s="99"/>
      <c r="H48" s="99"/>
      <c r="I48" s="100"/>
      <c r="J48" s="100"/>
      <c r="K48" s="100"/>
      <c r="L48" s="100"/>
      <c r="M48" s="100"/>
      <c r="N48" s="101"/>
      <c r="O48" s="102"/>
      <c r="P48" s="103"/>
      <c r="Q48" s="103"/>
      <c r="R48" s="103"/>
      <c r="S48" s="103"/>
      <c r="T48" s="102"/>
      <c r="U48" s="103"/>
      <c r="V48" s="103"/>
      <c r="W48" s="103"/>
      <c r="X48" s="99"/>
      <c r="Y48" s="99"/>
    </row>
    <row r="49" spans="1:25" s="108" customFormat="1" x14ac:dyDescent="0.2">
      <c r="A49" s="168"/>
      <c r="B49" s="98"/>
      <c r="C49" s="99"/>
      <c r="D49" s="99"/>
      <c r="E49" s="99"/>
      <c r="F49" s="99"/>
      <c r="G49" s="99"/>
      <c r="H49" s="99"/>
      <c r="I49" s="100"/>
      <c r="J49" s="100"/>
      <c r="K49" s="100"/>
      <c r="L49" s="100"/>
      <c r="M49" s="100"/>
      <c r="N49" s="101"/>
      <c r="O49" s="102"/>
      <c r="P49" s="103"/>
      <c r="Q49" s="103"/>
      <c r="R49" s="103"/>
      <c r="S49" s="103"/>
      <c r="T49" s="102"/>
      <c r="U49" s="103"/>
      <c r="V49" s="103"/>
      <c r="W49" s="103"/>
      <c r="X49" s="99"/>
      <c r="Y49" s="99"/>
    </row>
    <row r="50" spans="1:25" s="108" customFormat="1" x14ac:dyDescent="0.2">
      <c r="A50" s="168"/>
      <c r="B50" s="98"/>
      <c r="C50" s="99"/>
      <c r="D50" s="99"/>
      <c r="E50" s="99"/>
      <c r="F50" s="99"/>
      <c r="G50" s="99"/>
      <c r="H50" s="99"/>
      <c r="I50" s="100"/>
      <c r="J50" s="100"/>
      <c r="K50" s="100"/>
      <c r="L50" s="100"/>
      <c r="M50" s="100"/>
      <c r="N50" s="101"/>
      <c r="O50" s="102"/>
      <c r="P50" s="103"/>
      <c r="Q50" s="103"/>
      <c r="R50" s="103"/>
      <c r="S50" s="103"/>
      <c r="T50" s="102"/>
      <c r="U50" s="103"/>
      <c r="V50" s="103"/>
      <c r="W50" s="103"/>
      <c r="X50" s="99"/>
      <c r="Y50" s="99"/>
    </row>
    <row r="51" spans="1:25" s="108" customFormat="1" x14ac:dyDescent="0.2">
      <c r="A51" s="168"/>
      <c r="B51" s="98"/>
      <c r="C51" s="99"/>
      <c r="D51" s="99"/>
      <c r="E51" s="99"/>
      <c r="F51" s="99"/>
      <c r="G51" s="99"/>
      <c r="H51" s="99"/>
      <c r="I51" s="100"/>
      <c r="J51" s="100"/>
      <c r="K51" s="100"/>
      <c r="L51" s="100"/>
      <c r="M51" s="100"/>
      <c r="N51" s="101"/>
      <c r="O51" s="102"/>
      <c r="P51" s="103"/>
      <c r="Q51" s="103"/>
      <c r="R51" s="103"/>
      <c r="S51" s="103"/>
      <c r="T51" s="102"/>
      <c r="U51" s="103"/>
      <c r="V51" s="103"/>
      <c r="W51" s="103"/>
      <c r="X51" s="99"/>
      <c r="Y51" s="99"/>
    </row>
    <row r="52" spans="1:25" s="108" customFormat="1" x14ac:dyDescent="0.2">
      <c r="A52" s="168"/>
      <c r="B52" s="98"/>
      <c r="C52" s="99"/>
      <c r="D52" s="99"/>
      <c r="E52" s="99"/>
      <c r="F52" s="99"/>
      <c r="G52" s="99"/>
      <c r="H52" s="99"/>
      <c r="I52" s="100"/>
      <c r="J52" s="100"/>
      <c r="K52" s="100"/>
      <c r="L52" s="100"/>
      <c r="M52" s="100"/>
      <c r="N52" s="101"/>
      <c r="O52" s="102"/>
      <c r="P52" s="103"/>
      <c r="Q52" s="103"/>
      <c r="R52" s="103"/>
      <c r="S52" s="103"/>
      <c r="T52" s="102"/>
      <c r="U52" s="103"/>
      <c r="V52" s="103"/>
      <c r="W52" s="103"/>
      <c r="X52" s="99"/>
      <c r="Y52" s="99"/>
    </row>
    <row r="53" spans="1:25" s="108" customFormat="1" x14ac:dyDescent="0.2">
      <c r="A53" s="168"/>
      <c r="B53" s="98"/>
      <c r="C53" s="99"/>
      <c r="D53" s="99"/>
      <c r="E53" s="99"/>
      <c r="F53" s="99"/>
      <c r="G53" s="99"/>
      <c r="H53" s="99"/>
      <c r="I53" s="100"/>
      <c r="J53" s="100"/>
      <c r="K53" s="100"/>
      <c r="L53" s="100"/>
      <c r="M53" s="100"/>
      <c r="N53" s="101"/>
      <c r="O53" s="102"/>
      <c r="P53" s="103"/>
      <c r="Q53" s="103"/>
      <c r="R53" s="103"/>
      <c r="S53" s="103"/>
      <c r="T53" s="102"/>
      <c r="U53" s="103"/>
      <c r="V53" s="103"/>
      <c r="W53" s="103"/>
      <c r="X53" s="99"/>
      <c r="Y53" s="99"/>
    </row>
    <row r="54" spans="1:25" s="108" customFormat="1" x14ac:dyDescent="0.2">
      <c r="A54" s="168"/>
      <c r="B54" s="98"/>
      <c r="C54" s="99"/>
      <c r="D54" s="99"/>
      <c r="E54" s="99"/>
      <c r="F54" s="99"/>
      <c r="G54" s="99"/>
      <c r="H54" s="99"/>
      <c r="I54" s="100"/>
      <c r="J54" s="100"/>
      <c r="K54" s="100"/>
      <c r="L54" s="100"/>
      <c r="M54" s="100"/>
      <c r="N54" s="101"/>
      <c r="O54" s="102"/>
      <c r="P54" s="103"/>
      <c r="Q54" s="103"/>
      <c r="R54" s="103"/>
      <c r="S54" s="103"/>
      <c r="T54" s="102"/>
      <c r="U54" s="103"/>
      <c r="V54" s="103"/>
      <c r="W54" s="103"/>
      <c r="X54" s="99"/>
      <c r="Y54" s="99"/>
    </row>
    <row r="55" spans="1:25" s="108" customFormat="1" x14ac:dyDescent="0.2">
      <c r="A55" s="168"/>
      <c r="B55" s="98"/>
      <c r="C55" s="99"/>
      <c r="D55" s="99"/>
      <c r="E55" s="99"/>
      <c r="F55" s="99"/>
      <c r="G55" s="99"/>
      <c r="H55" s="99"/>
      <c r="I55" s="100"/>
      <c r="J55" s="100"/>
      <c r="K55" s="100"/>
      <c r="L55" s="100"/>
      <c r="M55" s="100"/>
      <c r="N55" s="101"/>
      <c r="O55" s="102"/>
      <c r="P55" s="103"/>
      <c r="Q55" s="103"/>
      <c r="R55" s="103"/>
      <c r="S55" s="103"/>
      <c r="T55" s="102"/>
      <c r="U55" s="103"/>
      <c r="V55" s="103"/>
      <c r="W55" s="103"/>
      <c r="X55" s="99"/>
      <c r="Y55" s="99"/>
    </row>
    <row r="56" spans="1:25" s="108" customFormat="1" x14ac:dyDescent="0.2">
      <c r="A56" s="168"/>
      <c r="B56" s="98"/>
      <c r="C56" s="99"/>
      <c r="D56" s="99"/>
      <c r="E56" s="99"/>
      <c r="F56" s="99"/>
      <c r="G56" s="99"/>
      <c r="H56" s="99"/>
      <c r="I56" s="100"/>
      <c r="J56" s="100"/>
      <c r="K56" s="100"/>
      <c r="L56" s="100"/>
      <c r="M56" s="100"/>
      <c r="N56" s="101"/>
      <c r="O56" s="102"/>
      <c r="P56" s="103"/>
      <c r="Q56" s="103"/>
      <c r="R56" s="103"/>
      <c r="S56" s="103"/>
      <c r="T56" s="102"/>
      <c r="U56" s="103"/>
      <c r="V56" s="103"/>
      <c r="W56" s="103"/>
      <c r="X56" s="99"/>
      <c r="Y56" s="99"/>
    </row>
    <row r="57" spans="1:25" s="108" customFormat="1" x14ac:dyDescent="0.2">
      <c r="A57" s="168"/>
      <c r="B57" s="98"/>
      <c r="C57" s="99"/>
      <c r="D57" s="99"/>
      <c r="E57" s="99"/>
      <c r="F57" s="99"/>
      <c r="G57" s="99"/>
      <c r="H57" s="99"/>
      <c r="I57" s="100"/>
      <c r="J57" s="100"/>
      <c r="K57" s="100"/>
      <c r="L57" s="100"/>
      <c r="M57" s="100"/>
      <c r="N57" s="101"/>
      <c r="O57" s="102"/>
      <c r="P57" s="103"/>
      <c r="Q57" s="103"/>
      <c r="R57" s="103"/>
      <c r="S57" s="103"/>
      <c r="T57" s="102"/>
      <c r="U57" s="103"/>
      <c r="V57" s="103"/>
      <c r="W57" s="103"/>
      <c r="X57" s="99"/>
      <c r="Y57" s="99"/>
    </row>
    <row r="58" spans="1:25" s="108" customFormat="1" x14ac:dyDescent="0.2">
      <c r="A58" s="168"/>
      <c r="B58" s="98"/>
      <c r="C58" s="99"/>
      <c r="D58" s="99"/>
      <c r="E58" s="99"/>
      <c r="F58" s="99"/>
      <c r="G58" s="99"/>
      <c r="H58" s="99"/>
      <c r="I58" s="100"/>
      <c r="J58" s="100"/>
      <c r="K58" s="100"/>
      <c r="L58" s="100"/>
      <c r="M58" s="100"/>
      <c r="N58" s="101"/>
      <c r="O58" s="102"/>
      <c r="P58" s="103"/>
      <c r="Q58" s="103"/>
      <c r="R58" s="103"/>
      <c r="S58" s="103"/>
      <c r="T58" s="102"/>
      <c r="U58" s="103"/>
      <c r="V58" s="103"/>
      <c r="W58" s="103"/>
      <c r="X58" s="99"/>
      <c r="Y58" s="99"/>
    </row>
    <row r="59" spans="1:25" s="108" customFormat="1" x14ac:dyDescent="0.2">
      <c r="A59" s="168"/>
      <c r="B59" s="98"/>
      <c r="C59" s="99"/>
      <c r="D59" s="99"/>
      <c r="E59" s="99"/>
      <c r="F59" s="99"/>
      <c r="G59" s="99"/>
      <c r="H59" s="99"/>
      <c r="I59" s="100"/>
      <c r="J59" s="100"/>
      <c r="K59" s="100"/>
      <c r="L59" s="100"/>
      <c r="M59" s="100"/>
      <c r="N59" s="101"/>
      <c r="O59" s="102"/>
      <c r="P59" s="103"/>
      <c r="Q59" s="103"/>
      <c r="R59" s="103"/>
      <c r="S59" s="103"/>
      <c r="T59" s="102"/>
      <c r="U59" s="103"/>
      <c r="V59" s="103"/>
      <c r="W59" s="103"/>
      <c r="X59" s="99"/>
      <c r="Y59" s="99"/>
    </row>
    <row r="60" spans="1:25" s="108" customFormat="1" x14ac:dyDescent="0.2">
      <c r="A60" s="168"/>
      <c r="B60" s="98"/>
      <c r="C60" s="99"/>
      <c r="D60" s="99"/>
      <c r="E60" s="99"/>
      <c r="F60" s="99"/>
      <c r="G60" s="99"/>
      <c r="H60" s="99"/>
      <c r="I60" s="100"/>
      <c r="J60" s="100"/>
      <c r="K60" s="100"/>
      <c r="L60" s="100"/>
      <c r="M60" s="100"/>
      <c r="N60" s="101"/>
      <c r="O60" s="102"/>
      <c r="P60" s="103"/>
      <c r="Q60" s="103"/>
      <c r="R60" s="103"/>
      <c r="S60" s="103"/>
      <c r="T60" s="102"/>
      <c r="U60" s="103"/>
      <c r="V60" s="103"/>
      <c r="W60" s="103"/>
      <c r="X60" s="99"/>
      <c r="Y60" s="99"/>
    </row>
    <row r="61" spans="1:25" s="108" customFormat="1" x14ac:dyDescent="0.2">
      <c r="A61" s="168"/>
      <c r="B61" s="98"/>
      <c r="C61" s="99"/>
      <c r="D61" s="99"/>
      <c r="E61" s="99"/>
      <c r="F61" s="99"/>
      <c r="G61" s="99"/>
      <c r="H61" s="99"/>
      <c r="I61" s="100"/>
      <c r="J61" s="100"/>
      <c r="K61" s="100"/>
      <c r="L61" s="100"/>
      <c r="M61" s="100"/>
      <c r="N61" s="101"/>
      <c r="O61" s="102"/>
      <c r="P61" s="103"/>
      <c r="Q61" s="103"/>
      <c r="R61" s="103"/>
      <c r="S61" s="103"/>
      <c r="T61" s="102"/>
      <c r="U61" s="103"/>
      <c r="V61" s="103"/>
      <c r="W61" s="103"/>
      <c r="X61" s="99"/>
      <c r="Y61" s="99"/>
    </row>
    <row r="62" spans="1:25" s="108" customFormat="1" x14ac:dyDescent="0.2">
      <c r="A62" s="168"/>
      <c r="B62" s="98"/>
      <c r="C62" s="99"/>
      <c r="D62" s="99"/>
      <c r="E62" s="99"/>
      <c r="F62" s="99"/>
      <c r="G62" s="99"/>
      <c r="H62" s="99"/>
      <c r="I62" s="100"/>
      <c r="J62" s="100"/>
      <c r="K62" s="100"/>
      <c r="L62" s="100"/>
      <c r="M62" s="100"/>
      <c r="N62" s="101"/>
      <c r="O62" s="102"/>
      <c r="P62" s="103"/>
      <c r="Q62" s="103"/>
      <c r="R62" s="103"/>
      <c r="S62" s="103"/>
      <c r="T62" s="102"/>
      <c r="U62" s="103"/>
      <c r="V62" s="103"/>
      <c r="W62" s="103"/>
      <c r="X62" s="99"/>
      <c r="Y62" s="99"/>
    </row>
    <row r="63" spans="1:25" s="108" customFormat="1" x14ac:dyDescent="0.2">
      <c r="A63" s="168"/>
      <c r="B63" s="98"/>
      <c r="C63" s="99"/>
      <c r="D63" s="99"/>
      <c r="E63" s="99"/>
      <c r="F63" s="99"/>
      <c r="G63" s="99"/>
      <c r="H63" s="99"/>
      <c r="I63" s="100"/>
      <c r="J63" s="100"/>
      <c r="K63" s="100"/>
      <c r="L63" s="100"/>
      <c r="M63" s="100"/>
      <c r="N63" s="101"/>
      <c r="O63" s="102"/>
      <c r="P63" s="103"/>
      <c r="Q63" s="103"/>
      <c r="R63" s="103"/>
      <c r="S63" s="103"/>
      <c r="T63" s="102"/>
      <c r="U63" s="103"/>
      <c r="V63" s="103"/>
      <c r="W63" s="103"/>
      <c r="X63" s="99"/>
      <c r="Y63" s="99"/>
    </row>
    <row r="64" spans="1:25" s="108" customFormat="1" x14ac:dyDescent="0.2">
      <c r="A64" s="168"/>
      <c r="B64" s="98"/>
      <c r="C64" s="99"/>
      <c r="D64" s="99"/>
      <c r="E64" s="99"/>
      <c r="F64" s="99"/>
      <c r="G64" s="99"/>
      <c r="H64" s="99"/>
      <c r="I64" s="100"/>
      <c r="J64" s="100"/>
      <c r="K64" s="100"/>
      <c r="L64" s="100"/>
      <c r="M64" s="100"/>
      <c r="N64" s="101"/>
      <c r="O64" s="102"/>
      <c r="P64" s="103"/>
      <c r="Q64" s="103"/>
      <c r="R64" s="103"/>
      <c r="S64" s="103"/>
      <c r="T64" s="102"/>
      <c r="U64" s="103"/>
      <c r="V64" s="103"/>
      <c r="W64" s="103"/>
      <c r="X64" s="99"/>
      <c r="Y64" s="99"/>
    </row>
    <row r="65" spans="1:51" s="108" customFormat="1" x14ac:dyDescent="0.2">
      <c r="A65" s="168"/>
      <c r="B65" s="98"/>
      <c r="C65" s="99"/>
      <c r="D65" s="99"/>
      <c r="E65" s="99"/>
      <c r="F65" s="99"/>
      <c r="G65" s="99"/>
      <c r="H65" s="99"/>
      <c r="I65" s="100"/>
      <c r="J65" s="100"/>
      <c r="K65" s="100"/>
      <c r="L65" s="100"/>
      <c r="M65" s="100"/>
      <c r="N65" s="101"/>
      <c r="O65" s="102"/>
      <c r="P65" s="103"/>
      <c r="Q65" s="103"/>
      <c r="R65" s="103"/>
      <c r="S65" s="103"/>
      <c r="T65" s="102"/>
      <c r="U65" s="103"/>
      <c r="V65" s="103"/>
      <c r="W65" s="103"/>
      <c r="X65" s="99"/>
      <c r="Y65" s="99"/>
    </row>
    <row r="66" spans="1:51" s="108" customFormat="1" x14ac:dyDescent="0.2">
      <c r="A66" s="168"/>
      <c r="B66" s="98"/>
      <c r="C66" s="99"/>
      <c r="D66" s="99"/>
      <c r="E66" s="99"/>
      <c r="F66" s="99"/>
      <c r="G66" s="99"/>
      <c r="H66" s="99"/>
      <c r="I66" s="100"/>
      <c r="J66" s="100"/>
      <c r="K66" s="100"/>
      <c r="L66" s="100"/>
      <c r="M66" s="100"/>
      <c r="N66" s="101"/>
      <c r="O66" s="102"/>
      <c r="P66" s="103"/>
      <c r="Q66" s="103"/>
      <c r="R66" s="103"/>
      <c r="S66" s="103"/>
      <c r="T66" s="102"/>
      <c r="U66" s="103"/>
      <c r="V66" s="103"/>
      <c r="W66" s="103"/>
      <c r="X66" s="99"/>
      <c r="Y66" s="99"/>
    </row>
    <row r="67" spans="1:51" s="108" customFormat="1" x14ac:dyDescent="0.2">
      <c r="A67" s="168"/>
      <c r="B67" s="98"/>
      <c r="C67" s="99"/>
      <c r="D67" s="99"/>
      <c r="E67" s="99"/>
      <c r="F67" s="99"/>
      <c r="G67" s="99"/>
      <c r="H67" s="99"/>
      <c r="I67" s="100"/>
      <c r="J67" s="100"/>
      <c r="K67" s="100"/>
      <c r="L67" s="100"/>
      <c r="M67" s="100"/>
      <c r="N67" s="101"/>
      <c r="O67" s="102"/>
      <c r="P67" s="103"/>
      <c r="Q67" s="103"/>
      <c r="R67" s="103"/>
      <c r="S67" s="103"/>
      <c r="T67" s="102"/>
      <c r="U67" s="103"/>
      <c r="V67" s="103"/>
      <c r="W67" s="103"/>
      <c r="X67" s="99"/>
      <c r="Y67" s="99"/>
    </row>
    <row r="68" spans="1:51" s="108" customFormat="1" x14ac:dyDescent="0.2">
      <c r="A68" s="168"/>
      <c r="B68" s="98"/>
      <c r="C68" s="99"/>
      <c r="D68" s="99"/>
      <c r="E68" s="99"/>
      <c r="F68" s="99"/>
      <c r="G68" s="99"/>
      <c r="H68" s="99"/>
      <c r="I68" s="100"/>
      <c r="J68" s="100"/>
      <c r="K68" s="100"/>
      <c r="L68" s="100"/>
      <c r="M68" s="100"/>
      <c r="N68" s="101"/>
      <c r="O68" s="102"/>
      <c r="P68" s="103"/>
      <c r="Q68" s="103"/>
      <c r="R68" s="103"/>
      <c r="S68" s="103"/>
      <c r="T68" s="102"/>
      <c r="U68" s="103"/>
      <c r="V68" s="103"/>
      <c r="W68" s="103"/>
      <c r="X68" s="99"/>
      <c r="Y68" s="99"/>
    </row>
    <row r="69" spans="1:51" s="108" customFormat="1" x14ac:dyDescent="0.2">
      <c r="A69" s="168"/>
      <c r="B69" s="98"/>
      <c r="C69" s="99"/>
      <c r="D69" s="99"/>
      <c r="E69" s="99"/>
      <c r="F69" s="99"/>
      <c r="G69" s="99"/>
      <c r="H69" s="99"/>
      <c r="I69" s="100"/>
      <c r="J69" s="100"/>
      <c r="K69" s="100"/>
      <c r="L69" s="100"/>
      <c r="M69" s="100"/>
      <c r="N69" s="101"/>
      <c r="O69" s="102"/>
      <c r="P69" s="103"/>
      <c r="Q69" s="103"/>
      <c r="R69" s="103"/>
      <c r="S69" s="103"/>
      <c r="T69" s="102"/>
      <c r="U69" s="103"/>
      <c r="V69" s="103"/>
      <c r="W69" s="103"/>
      <c r="X69" s="99"/>
      <c r="Y69" s="99"/>
    </row>
    <row r="70" spans="1:51" s="108" customFormat="1" x14ac:dyDescent="0.2">
      <c r="A70" s="168"/>
      <c r="B70" s="98"/>
      <c r="C70" s="99"/>
      <c r="D70" s="99"/>
      <c r="E70" s="99"/>
      <c r="F70" s="99"/>
      <c r="G70" s="99"/>
      <c r="H70" s="99"/>
      <c r="I70" s="100"/>
      <c r="J70" s="100"/>
      <c r="K70" s="100"/>
      <c r="L70" s="100"/>
      <c r="M70" s="100"/>
      <c r="N70" s="101"/>
      <c r="O70" s="102"/>
      <c r="P70" s="103"/>
      <c r="Q70" s="103"/>
      <c r="R70" s="103"/>
      <c r="S70" s="103"/>
      <c r="T70" s="102"/>
      <c r="U70" s="103"/>
      <c r="V70" s="103"/>
      <c r="W70" s="103"/>
      <c r="X70" s="99"/>
      <c r="Y70" s="99"/>
    </row>
    <row r="71" spans="1:51" s="108" customFormat="1" x14ac:dyDescent="0.2">
      <c r="A71" s="168"/>
      <c r="B71" s="98"/>
      <c r="C71" s="99"/>
      <c r="D71" s="99"/>
      <c r="E71" s="99"/>
      <c r="F71" s="99"/>
      <c r="G71" s="99"/>
      <c r="H71" s="99"/>
      <c r="I71" s="100"/>
      <c r="J71" s="100"/>
      <c r="K71" s="100"/>
      <c r="L71" s="100"/>
      <c r="M71" s="100"/>
      <c r="N71" s="101"/>
      <c r="O71" s="102"/>
      <c r="P71" s="103"/>
      <c r="Q71" s="103"/>
      <c r="R71" s="103"/>
      <c r="S71" s="103"/>
      <c r="T71" s="102"/>
      <c r="U71" s="103"/>
      <c r="V71" s="103"/>
      <c r="W71" s="103"/>
      <c r="X71" s="99"/>
      <c r="Y71" s="99"/>
    </row>
    <row r="72" spans="1:51" s="108" customFormat="1" x14ac:dyDescent="0.2">
      <c r="A72" s="168"/>
      <c r="B72" s="98"/>
      <c r="C72" s="99"/>
      <c r="D72" s="99"/>
      <c r="E72" s="99"/>
      <c r="F72" s="99"/>
      <c r="G72" s="99"/>
      <c r="H72" s="99"/>
      <c r="I72" s="100"/>
      <c r="J72" s="100"/>
      <c r="K72" s="100"/>
      <c r="L72" s="100"/>
      <c r="M72" s="100"/>
      <c r="N72" s="101"/>
      <c r="O72" s="102"/>
      <c r="P72" s="103"/>
      <c r="Q72" s="103"/>
      <c r="R72" s="103"/>
      <c r="S72" s="103"/>
      <c r="T72" s="102"/>
      <c r="U72" s="103"/>
      <c r="V72" s="103"/>
      <c r="W72" s="103"/>
      <c r="X72" s="99"/>
      <c r="Y72" s="99"/>
    </row>
    <row r="73" spans="1:51" s="108" customFormat="1" x14ac:dyDescent="0.2">
      <c r="A73" s="168"/>
      <c r="B73" s="98"/>
      <c r="C73" s="99"/>
      <c r="D73" s="99"/>
      <c r="E73" s="99"/>
      <c r="F73" s="99"/>
      <c r="G73" s="99"/>
      <c r="H73" s="99"/>
      <c r="I73" s="100"/>
      <c r="J73" s="100"/>
      <c r="K73" s="100"/>
      <c r="L73" s="100"/>
      <c r="M73" s="100"/>
      <c r="N73" s="101"/>
      <c r="O73" s="102"/>
      <c r="P73" s="103"/>
      <c r="Q73" s="103"/>
      <c r="R73" s="103"/>
      <c r="S73" s="103"/>
      <c r="T73" s="102"/>
      <c r="U73" s="103"/>
      <c r="V73" s="103"/>
      <c r="W73" s="103"/>
      <c r="X73" s="99"/>
      <c r="Y73" s="99"/>
    </row>
    <row r="74" spans="1:51" s="109" customFormat="1" x14ac:dyDescent="0.2">
      <c r="A74" s="168"/>
      <c r="B74" s="98"/>
      <c r="C74" s="99"/>
      <c r="D74" s="99"/>
      <c r="E74" s="99"/>
      <c r="F74" s="99"/>
      <c r="G74" s="99"/>
      <c r="H74" s="99"/>
      <c r="I74" s="100"/>
      <c r="J74" s="100"/>
      <c r="K74" s="100"/>
      <c r="L74" s="100"/>
      <c r="M74" s="100"/>
      <c r="N74" s="101"/>
      <c r="O74" s="102"/>
      <c r="P74" s="103"/>
      <c r="Q74" s="103"/>
      <c r="R74" s="103"/>
      <c r="S74" s="103"/>
      <c r="T74" s="102"/>
      <c r="U74" s="103"/>
      <c r="V74" s="103"/>
      <c r="W74" s="103"/>
      <c r="X74" s="99"/>
      <c r="Y74" s="99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</row>
    <row r="75" spans="1:51" x14ac:dyDescent="0.2">
      <c r="A75" s="169"/>
      <c r="B75" s="104"/>
      <c r="C75" s="95"/>
      <c r="D75" s="95"/>
      <c r="E75" s="95"/>
      <c r="F75" s="95"/>
      <c r="G75" s="95"/>
      <c r="H75" s="95"/>
      <c r="I75" s="96"/>
      <c r="J75" s="96"/>
      <c r="K75" s="96"/>
      <c r="L75" s="96"/>
      <c r="M75" s="96"/>
      <c r="N75" s="68"/>
      <c r="O75" s="105"/>
      <c r="P75" s="97"/>
      <c r="Q75" s="97"/>
      <c r="R75" s="97"/>
      <c r="S75" s="97"/>
      <c r="T75" s="105"/>
      <c r="U75" s="97"/>
      <c r="V75" s="97"/>
      <c r="W75" s="97"/>
      <c r="X75" s="95"/>
      <c r="Y75" s="95"/>
    </row>
  </sheetData>
  <mergeCells count="36">
    <mergeCell ref="A9:B9"/>
    <mergeCell ref="A10:B10"/>
    <mergeCell ref="A17:B17"/>
    <mergeCell ref="A29:B29"/>
    <mergeCell ref="M4:M6"/>
    <mergeCell ref="O4:O6"/>
    <mergeCell ref="P4:S4"/>
    <mergeCell ref="T4:T6"/>
    <mergeCell ref="U4:X4"/>
    <mergeCell ref="J3:M3"/>
    <mergeCell ref="N3:N6"/>
    <mergeCell ref="O3:S3"/>
    <mergeCell ref="T3:X3"/>
    <mergeCell ref="V5:V6"/>
    <mergeCell ref="W5:W6"/>
    <mergeCell ref="X5:X6"/>
    <mergeCell ref="I3:I6"/>
    <mergeCell ref="A1:Y1"/>
    <mergeCell ref="A2:Y2"/>
    <mergeCell ref="A3:A7"/>
    <mergeCell ref="B3:B7"/>
    <mergeCell ref="C3:C7"/>
    <mergeCell ref="D3:D7"/>
    <mergeCell ref="E3:E7"/>
    <mergeCell ref="F3:F7"/>
    <mergeCell ref="G3:G7"/>
    <mergeCell ref="H3:H7"/>
    <mergeCell ref="P5:P6"/>
    <mergeCell ref="Q5:Q6"/>
    <mergeCell ref="R5:R6"/>
    <mergeCell ref="S5:S6"/>
    <mergeCell ref="U5:U6"/>
    <mergeCell ref="Y3:Y6"/>
    <mergeCell ref="J4:J6"/>
    <mergeCell ref="K4:K6"/>
    <mergeCell ref="L4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77"/>
  <sheetViews>
    <sheetView tabSelected="1" zoomScale="91" zoomScaleNormal="91" workbookViewId="0">
      <pane xSplit="2" ySplit="7" topLeftCell="G8" activePane="bottomRight" state="frozen"/>
      <selection pane="topRight" activeCell="C1" sqref="C1"/>
      <selection pane="bottomLeft" activeCell="A8" sqref="A8"/>
      <selection pane="bottomRight" sqref="A1:AK1"/>
    </sheetView>
  </sheetViews>
  <sheetFormatPr defaultColWidth="9.140625" defaultRowHeight="12" x14ac:dyDescent="0.2"/>
  <cols>
    <col min="1" max="1" width="9.28515625" style="106" customWidth="1"/>
    <col min="2" max="2" width="46.28515625" style="118" customWidth="1"/>
    <col min="3" max="3" width="17.140625" style="119" customWidth="1"/>
    <col min="4" max="4" width="15.7109375" style="119" customWidth="1"/>
    <col min="5" max="5" width="14.7109375" style="82" customWidth="1"/>
    <col min="6" max="6" width="11.42578125" style="119" customWidth="1"/>
    <col min="7" max="7" width="11.5703125" style="82" customWidth="1"/>
    <col min="8" max="8" width="9" style="119" customWidth="1"/>
    <col min="9" max="9" width="8.28515625" style="82" customWidth="1"/>
    <col min="10" max="10" width="7.85546875" style="120" customWidth="1"/>
    <col min="11" max="11" width="8.85546875" style="121" customWidth="1"/>
    <col min="12" max="12" width="9.140625" style="120" customWidth="1"/>
    <col min="13" max="13" width="12.28515625" style="121" customWidth="1"/>
    <col min="14" max="14" width="7.42578125" style="121" customWidth="1"/>
    <col min="15" max="15" width="11.7109375" style="122" customWidth="1"/>
    <col min="16" max="16" width="7.85546875" style="82" customWidth="1"/>
    <col min="17" max="17" width="8.85546875" style="82" customWidth="1"/>
    <col min="18" max="18" width="6" style="82" customWidth="1"/>
    <col min="19" max="19" width="13.7109375" style="82" customWidth="1"/>
    <col min="20" max="20" width="10.42578125" style="122" customWidth="1"/>
    <col min="21" max="21" width="16" style="82" customWidth="1"/>
    <col min="22" max="22" width="11.28515625" style="82" customWidth="1"/>
    <col min="23" max="23" width="12.85546875" style="82" customWidth="1"/>
    <col min="24" max="24" width="10" style="119" customWidth="1"/>
    <col min="25" max="25" width="14.7109375" style="82" customWidth="1"/>
    <col min="26" max="26" width="9.42578125" style="123" customWidth="1"/>
    <col min="27" max="27" width="7.28515625" style="119" customWidth="1"/>
    <col min="28" max="28" width="8.5703125" style="106" customWidth="1"/>
    <col min="29" max="29" width="7.5703125" style="106" customWidth="1"/>
    <col min="30" max="30" width="8.42578125" style="106" customWidth="1"/>
    <col min="31" max="31" width="10.85546875" style="106" customWidth="1"/>
    <col min="32" max="32" width="32.7109375" style="124" customWidth="1"/>
    <col min="33" max="33" width="15" style="106" customWidth="1"/>
    <col min="34" max="34" width="14.85546875" style="106" customWidth="1"/>
    <col min="35" max="35" width="11.28515625" style="106" customWidth="1"/>
    <col min="36" max="36" width="13.42578125" style="124" customWidth="1"/>
    <col min="37" max="37" width="11.85546875" style="106" customWidth="1"/>
    <col min="38" max="39" width="9.140625" style="106"/>
    <col min="40" max="16384" width="9.140625" style="66"/>
  </cols>
  <sheetData>
    <row r="1" spans="1:39" x14ac:dyDescent="0.2">
      <c r="A1" s="209" t="s">
        <v>214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</row>
    <row r="2" spans="1:39" x14ac:dyDescent="0.2">
      <c r="A2" s="195" t="s">
        <v>276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</row>
    <row r="3" spans="1:39" ht="12.75" customHeight="1" x14ac:dyDescent="0.2">
      <c r="A3" s="210" t="s">
        <v>162</v>
      </c>
      <c r="B3" s="210" t="s">
        <v>163</v>
      </c>
      <c r="C3" s="213" t="s">
        <v>277</v>
      </c>
      <c r="D3" s="112"/>
      <c r="E3" s="113"/>
      <c r="F3" s="67"/>
      <c r="G3" s="113"/>
      <c r="H3" s="67"/>
      <c r="I3" s="113"/>
      <c r="J3" s="67"/>
      <c r="K3" s="114"/>
      <c r="L3" s="67"/>
      <c r="M3" s="114"/>
      <c r="N3" s="67"/>
      <c r="O3" s="113" t="s">
        <v>215</v>
      </c>
      <c r="P3" s="67"/>
      <c r="Q3" s="113"/>
      <c r="R3" s="67">
        <f>-[2]свод!$V$2</f>
        <v>0</v>
      </c>
      <c r="S3" s="113"/>
      <c r="T3" s="67"/>
      <c r="U3" s="113"/>
      <c r="V3" s="67"/>
      <c r="W3" s="113"/>
      <c r="X3" s="67"/>
      <c r="Y3" s="113"/>
      <c r="Z3" s="67"/>
      <c r="AA3" s="67"/>
      <c r="AB3" s="67"/>
      <c r="AC3" s="67"/>
      <c r="AD3" s="115"/>
      <c r="AE3" s="214" t="s">
        <v>216</v>
      </c>
      <c r="AF3" s="215"/>
      <c r="AG3" s="215"/>
      <c r="AH3" s="215"/>
      <c r="AI3" s="216"/>
      <c r="AJ3" s="217" t="s">
        <v>217</v>
      </c>
      <c r="AK3" s="217" t="s">
        <v>188</v>
      </c>
    </row>
    <row r="4" spans="1:39" ht="12.75" customHeight="1" x14ac:dyDescent="0.2">
      <c r="A4" s="211"/>
      <c r="B4" s="211"/>
      <c r="C4" s="211"/>
      <c r="D4" s="217" t="s">
        <v>218</v>
      </c>
      <c r="E4" s="214" t="s">
        <v>2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6"/>
      <c r="AE4" s="217" t="s">
        <v>219</v>
      </c>
      <c r="AF4" s="214" t="s">
        <v>2</v>
      </c>
      <c r="AG4" s="215"/>
      <c r="AH4" s="215"/>
      <c r="AI4" s="216"/>
      <c r="AJ4" s="211"/>
      <c r="AK4" s="218"/>
    </row>
    <row r="5" spans="1:39" ht="12.75" customHeight="1" x14ac:dyDescent="0.2">
      <c r="A5" s="211"/>
      <c r="B5" s="211"/>
      <c r="C5" s="211"/>
      <c r="D5" s="211"/>
      <c r="E5" s="217" t="s">
        <v>220</v>
      </c>
      <c r="F5" s="214" t="s">
        <v>2</v>
      </c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6"/>
      <c r="R5" s="223" t="s">
        <v>221</v>
      </c>
      <c r="S5" s="224"/>
      <c r="T5" s="223" t="s">
        <v>222</v>
      </c>
      <c r="U5" s="224"/>
      <c r="V5" s="223" t="s">
        <v>223</v>
      </c>
      <c r="W5" s="224"/>
      <c r="X5" s="223" t="s">
        <v>224</v>
      </c>
      <c r="Y5" s="224"/>
      <c r="Z5" s="217" t="s">
        <v>225</v>
      </c>
      <c r="AA5" s="223" t="s">
        <v>226</v>
      </c>
      <c r="AB5" s="224"/>
      <c r="AC5" s="217" t="s">
        <v>227</v>
      </c>
      <c r="AD5" s="217" t="s">
        <v>228</v>
      </c>
      <c r="AE5" s="211"/>
      <c r="AF5" s="217" t="s">
        <v>229</v>
      </c>
      <c r="AG5" s="220" t="s">
        <v>230</v>
      </c>
      <c r="AH5" s="220" t="s">
        <v>231</v>
      </c>
      <c r="AI5" s="220" t="s">
        <v>232</v>
      </c>
      <c r="AJ5" s="211"/>
      <c r="AK5" s="218"/>
    </row>
    <row r="6" spans="1:39" ht="99.75" customHeight="1" x14ac:dyDescent="0.2">
      <c r="A6" s="211"/>
      <c r="B6" s="211"/>
      <c r="C6" s="212"/>
      <c r="D6" s="212"/>
      <c r="E6" s="221"/>
      <c r="F6" s="222" t="s">
        <v>233</v>
      </c>
      <c r="G6" s="216"/>
      <c r="H6" s="222" t="s">
        <v>234</v>
      </c>
      <c r="I6" s="216"/>
      <c r="J6" s="222" t="s">
        <v>235</v>
      </c>
      <c r="K6" s="216"/>
      <c r="L6" s="222" t="s">
        <v>236</v>
      </c>
      <c r="M6" s="216"/>
      <c r="N6" s="222" t="s">
        <v>237</v>
      </c>
      <c r="O6" s="216"/>
      <c r="P6" s="222" t="s">
        <v>238</v>
      </c>
      <c r="Q6" s="216"/>
      <c r="R6" s="225"/>
      <c r="S6" s="226"/>
      <c r="T6" s="225"/>
      <c r="U6" s="226"/>
      <c r="V6" s="225"/>
      <c r="W6" s="226"/>
      <c r="X6" s="225"/>
      <c r="Y6" s="226"/>
      <c r="Z6" s="212"/>
      <c r="AA6" s="225"/>
      <c r="AB6" s="226"/>
      <c r="AC6" s="212"/>
      <c r="AD6" s="212"/>
      <c r="AE6" s="212"/>
      <c r="AF6" s="212"/>
      <c r="AG6" s="212"/>
      <c r="AH6" s="212"/>
      <c r="AI6" s="212"/>
      <c r="AJ6" s="212"/>
      <c r="AK6" s="219"/>
    </row>
    <row r="7" spans="1:39" x14ac:dyDescent="0.2">
      <c r="A7" s="212"/>
      <c r="B7" s="212"/>
      <c r="C7" s="71" t="s">
        <v>3</v>
      </c>
      <c r="D7" s="71" t="s">
        <v>3</v>
      </c>
      <c r="E7" s="71" t="s">
        <v>3</v>
      </c>
      <c r="F7" s="84" t="s">
        <v>239</v>
      </c>
      <c r="G7" s="71" t="s">
        <v>3</v>
      </c>
      <c r="H7" s="84" t="s">
        <v>239</v>
      </c>
      <c r="I7" s="71" t="s">
        <v>3</v>
      </c>
      <c r="J7" s="83" t="s">
        <v>239</v>
      </c>
      <c r="K7" s="78" t="s">
        <v>3</v>
      </c>
      <c r="L7" s="84" t="s">
        <v>239</v>
      </c>
      <c r="M7" s="78" t="s">
        <v>3</v>
      </c>
      <c r="N7" s="84" t="s">
        <v>239</v>
      </c>
      <c r="O7" s="71" t="s">
        <v>3</v>
      </c>
      <c r="P7" s="84" t="s">
        <v>239</v>
      </c>
      <c r="Q7" s="71" t="s">
        <v>3</v>
      </c>
      <c r="R7" s="68" t="s">
        <v>240</v>
      </c>
      <c r="S7" s="97" t="s">
        <v>3</v>
      </c>
      <c r="T7" s="96" t="s">
        <v>241</v>
      </c>
      <c r="U7" s="97" t="s">
        <v>3</v>
      </c>
      <c r="V7" s="96" t="s">
        <v>241</v>
      </c>
      <c r="W7" s="97" t="s">
        <v>3</v>
      </c>
      <c r="X7" s="96" t="s">
        <v>241</v>
      </c>
      <c r="Y7" s="97" t="s">
        <v>3</v>
      </c>
      <c r="Z7" s="97" t="s">
        <v>3</v>
      </c>
      <c r="AA7" s="96" t="s">
        <v>242</v>
      </c>
      <c r="AB7" s="97" t="s">
        <v>3</v>
      </c>
      <c r="AC7" s="97" t="s">
        <v>3</v>
      </c>
      <c r="AD7" s="97" t="s">
        <v>3</v>
      </c>
      <c r="AE7" s="71"/>
      <c r="AF7" s="71" t="s">
        <v>3</v>
      </c>
      <c r="AG7" s="83" t="s">
        <v>3</v>
      </c>
      <c r="AH7" s="83" t="s">
        <v>3</v>
      </c>
      <c r="AI7" s="83" t="s">
        <v>3</v>
      </c>
      <c r="AJ7" s="71" t="s">
        <v>3</v>
      </c>
      <c r="AK7" s="83" t="s">
        <v>3</v>
      </c>
    </row>
    <row r="8" spans="1:39" x14ac:dyDescent="0.2">
      <c r="A8" s="69">
        <v>1</v>
      </c>
      <c r="B8" s="69">
        <f>A8+1</f>
        <v>2</v>
      </c>
      <c r="C8" s="69">
        <v>3</v>
      </c>
      <c r="D8" s="69">
        <f t="shared" ref="D8:AK8" si="0">C8+1</f>
        <v>4</v>
      </c>
      <c r="E8" s="74">
        <f t="shared" si="0"/>
        <v>5</v>
      </c>
      <c r="F8" s="69">
        <f t="shared" si="0"/>
        <v>6</v>
      </c>
      <c r="G8" s="74">
        <f t="shared" si="0"/>
        <v>7</v>
      </c>
      <c r="H8" s="69">
        <f t="shared" si="0"/>
        <v>8</v>
      </c>
      <c r="I8" s="74">
        <f t="shared" si="0"/>
        <v>9</v>
      </c>
      <c r="J8" s="69">
        <f t="shared" si="0"/>
        <v>10</v>
      </c>
      <c r="K8" s="76">
        <f t="shared" si="0"/>
        <v>11</v>
      </c>
      <c r="L8" s="69">
        <f t="shared" si="0"/>
        <v>12</v>
      </c>
      <c r="M8" s="76">
        <f t="shared" si="0"/>
        <v>13</v>
      </c>
      <c r="N8" s="69">
        <f t="shared" si="0"/>
        <v>14</v>
      </c>
      <c r="O8" s="74">
        <f t="shared" si="0"/>
        <v>15</v>
      </c>
      <c r="P8" s="69">
        <f t="shared" si="0"/>
        <v>16</v>
      </c>
      <c r="Q8" s="74">
        <f t="shared" si="0"/>
        <v>17</v>
      </c>
      <c r="R8" s="69">
        <f t="shared" si="0"/>
        <v>18</v>
      </c>
      <c r="S8" s="74">
        <f t="shared" si="0"/>
        <v>19</v>
      </c>
      <c r="T8" s="69">
        <f t="shared" si="0"/>
        <v>20</v>
      </c>
      <c r="U8" s="74">
        <f t="shared" si="0"/>
        <v>21</v>
      </c>
      <c r="V8" s="69">
        <f t="shared" si="0"/>
        <v>22</v>
      </c>
      <c r="W8" s="74">
        <f t="shared" si="0"/>
        <v>23</v>
      </c>
      <c r="X8" s="69">
        <f t="shared" si="0"/>
        <v>24</v>
      </c>
      <c r="Y8" s="74">
        <f t="shared" si="0"/>
        <v>25</v>
      </c>
      <c r="Z8" s="69">
        <f t="shared" si="0"/>
        <v>26</v>
      </c>
      <c r="AA8" s="69">
        <f t="shared" si="0"/>
        <v>27</v>
      </c>
      <c r="AB8" s="69">
        <f t="shared" si="0"/>
        <v>28</v>
      </c>
      <c r="AC8" s="69">
        <f t="shared" si="0"/>
        <v>29</v>
      </c>
      <c r="AD8" s="69">
        <f t="shared" si="0"/>
        <v>30</v>
      </c>
      <c r="AE8" s="69">
        <f t="shared" si="0"/>
        <v>31</v>
      </c>
      <c r="AF8" s="74">
        <f t="shared" si="0"/>
        <v>32</v>
      </c>
      <c r="AG8" s="69">
        <f t="shared" si="0"/>
        <v>33</v>
      </c>
      <c r="AH8" s="69">
        <f t="shared" si="0"/>
        <v>34</v>
      </c>
      <c r="AI8" s="69">
        <f t="shared" si="0"/>
        <v>35</v>
      </c>
      <c r="AJ8" s="74">
        <f t="shared" si="0"/>
        <v>36</v>
      </c>
      <c r="AK8" s="69">
        <f t="shared" si="0"/>
        <v>37</v>
      </c>
    </row>
    <row r="9" spans="1:39" s="107" customFormat="1" ht="30.75" customHeight="1" x14ac:dyDescent="0.2">
      <c r="A9" s="227" t="s">
        <v>13</v>
      </c>
      <c r="B9" s="228"/>
      <c r="C9" s="130">
        <f>C10+C17+C29</f>
        <v>18326583</v>
      </c>
      <c r="D9" s="130">
        <f t="shared" ref="D9:AJ9" si="1">D10+D17+D29</f>
        <v>17336272</v>
      </c>
      <c r="E9" s="130">
        <f t="shared" si="1"/>
        <v>2211905</v>
      </c>
      <c r="F9" s="130">
        <f t="shared" si="1"/>
        <v>700</v>
      </c>
      <c r="G9" s="130">
        <f t="shared" si="1"/>
        <v>2211905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>
        <f t="shared" si="1"/>
        <v>2850.2</v>
      </c>
      <c r="U9" s="130">
        <f t="shared" si="1"/>
        <v>11113178</v>
      </c>
      <c r="V9" s="130"/>
      <c r="W9" s="130"/>
      <c r="X9" s="130">
        <f t="shared" si="1"/>
        <v>1598.99</v>
      </c>
      <c r="Y9" s="130">
        <f t="shared" si="1"/>
        <v>4011189</v>
      </c>
      <c r="Z9" s="130"/>
      <c r="AA9" s="130"/>
      <c r="AB9" s="130"/>
      <c r="AC9" s="130"/>
      <c r="AD9" s="130"/>
      <c r="AE9" s="130">
        <f t="shared" si="1"/>
        <v>654837</v>
      </c>
      <c r="AF9" s="130">
        <f t="shared" si="1"/>
        <v>654837</v>
      </c>
      <c r="AG9" s="130"/>
      <c r="AH9" s="130"/>
      <c r="AI9" s="130"/>
      <c r="AJ9" s="130">
        <f t="shared" si="1"/>
        <v>335474</v>
      </c>
      <c r="AK9" s="151"/>
      <c r="AL9" s="106"/>
      <c r="AM9" s="106"/>
    </row>
    <row r="10" spans="1:39" ht="15" customHeight="1" x14ac:dyDescent="0.2">
      <c r="A10" s="128" t="s">
        <v>243</v>
      </c>
      <c r="B10" s="152"/>
      <c r="C10" s="130">
        <f>C11+C12+C13+C14+C15+C16</f>
        <v>4157332</v>
      </c>
      <c r="D10" s="130">
        <f t="shared" ref="D10:AJ10" si="2">D11+D12+D13+D14+D15+D16</f>
        <v>4001872</v>
      </c>
      <c r="E10" s="130">
        <f t="shared" si="2"/>
        <v>302366</v>
      </c>
      <c r="F10" s="130">
        <f t="shared" si="2"/>
        <v>340</v>
      </c>
      <c r="G10" s="130">
        <f t="shared" si="2"/>
        <v>302366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>
        <f t="shared" si="2"/>
        <v>1035.29</v>
      </c>
      <c r="Y10" s="130">
        <f t="shared" si="2"/>
        <v>3699506</v>
      </c>
      <c r="Z10" s="130"/>
      <c r="AA10" s="130"/>
      <c r="AB10" s="130"/>
      <c r="AC10" s="130"/>
      <c r="AD10" s="130"/>
      <c r="AE10" s="130">
        <f t="shared" si="2"/>
        <v>83236</v>
      </c>
      <c r="AF10" s="130">
        <f t="shared" si="2"/>
        <v>83236</v>
      </c>
      <c r="AG10" s="130"/>
      <c r="AH10" s="130"/>
      <c r="AI10" s="130"/>
      <c r="AJ10" s="130">
        <f t="shared" si="2"/>
        <v>72224</v>
      </c>
      <c r="AK10" s="130"/>
    </row>
    <row r="11" spans="1:39" ht="15" customHeight="1" x14ac:dyDescent="0.2">
      <c r="A11" s="132" t="s">
        <v>252</v>
      </c>
      <c r="B11" s="153" t="s">
        <v>198</v>
      </c>
      <c r="C11" s="131">
        <f t="shared" ref="C11:C16" si="3">D11+AE11+AJ11+AK11</f>
        <v>1056207</v>
      </c>
      <c r="D11" s="131">
        <f t="shared" ref="D11:D16" si="4">E11+S11+U11+W11+Y11+Z11+AB11+AC11+AD11</f>
        <v>1044715</v>
      </c>
      <c r="E11" s="131">
        <f t="shared" ref="E11:E16" si="5">G11+I11+K11+M11+O11+Q11</f>
        <v>222876</v>
      </c>
      <c r="F11" s="154">
        <v>310</v>
      </c>
      <c r="G11" s="131">
        <v>222876</v>
      </c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55"/>
      <c r="U11" s="131"/>
      <c r="V11" s="131"/>
      <c r="W11" s="131"/>
      <c r="X11" s="131">
        <v>732.7</v>
      </c>
      <c r="Y11" s="131">
        <v>821839</v>
      </c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>
        <v>11492</v>
      </c>
      <c r="AK11" s="156"/>
    </row>
    <row r="12" spans="1:39" ht="15" customHeight="1" x14ac:dyDescent="0.2">
      <c r="A12" s="132" t="s">
        <v>253</v>
      </c>
      <c r="B12" s="153" t="s">
        <v>199</v>
      </c>
      <c r="C12" s="131">
        <f t="shared" si="3"/>
        <v>687114</v>
      </c>
      <c r="D12" s="131">
        <f t="shared" si="4"/>
        <v>655571</v>
      </c>
      <c r="E12" s="131"/>
      <c r="F12" s="154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55"/>
      <c r="U12" s="131"/>
      <c r="V12" s="131"/>
      <c r="W12" s="131"/>
      <c r="X12" s="131">
        <v>33.700000000000003</v>
      </c>
      <c r="Y12" s="131">
        <v>655571</v>
      </c>
      <c r="Z12" s="131"/>
      <c r="AA12" s="131"/>
      <c r="AB12" s="131"/>
      <c r="AC12" s="131"/>
      <c r="AD12" s="131"/>
      <c r="AE12" s="131">
        <v>17907</v>
      </c>
      <c r="AF12" s="131">
        <v>17907</v>
      </c>
      <c r="AG12" s="131"/>
      <c r="AH12" s="131"/>
      <c r="AI12" s="131"/>
      <c r="AJ12" s="131">
        <v>13636</v>
      </c>
      <c r="AK12" s="156"/>
    </row>
    <row r="13" spans="1:39" ht="15" customHeight="1" x14ac:dyDescent="0.2">
      <c r="A13" s="132" t="s">
        <v>254</v>
      </c>
      <c r="B13" s="153" t="s">
        <v>200</v>
      </c>
      <c r="C13" s="131">
        <f t="shared" si="3"/>
        <v>543721</v>
      </c>
      <c r="D13" s="131">
        <f t="shared" si="4"/>
        <v>514982</v>
      </c>
      <c r="E13" s="131"/>
      <c r="F13" s="154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55"/>
      <c r="U13" s="131"/>
      <c r="V13" s="131"/>
      <c r="W13" s="131"/>
      <c r="X13" s="131">
        <v>93.9</v>
      </c>
      <c r="Y13" s="131">
        <v>514982</v>
      </c>
      <c r="Z13" s="131"/>
      <c r="AA13" s="131"/>
      <c r="AB13" s="131"/>
      <c r="AC13" s="131"/>
      <c r="AD13" s="131"/>
      <c r="AE13" s="131">
        <v>18027</v>
      </c>
      <c r="AF13" s="131">
        <v>18027</v>
      </c>
      <c r="AG13" s="131"/>
      <c r="AH13" s="131"/>
      <c r="AI13" s="131"/>
      <c r="AJ13" s="131">
        <v>10712</v>
      </c>
      <c r="AK13" s="156"/>
    </row>
    <row r="14" spans="1:39" ht="15" customHeight="1" x14ac:dyDescent="0.2">
      <c r="A14" s="132" t="s">
        <v>255</v>
      </c>
      <c r="B14" s="153" t="s">
        <v>201</v>
      </c>
      <c r="C14" s="131">
        <f t="shared" si="3"/>
        <v>613606</v>
      </c>
      <c r="D14" s="131">
        <f t="shared" si="4"/>
        <v>583425</v>
      </c>
      <c r="E14" s="131"/>
      <c r="F14" s="154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55"/>
      <c r="U14" s="131"/>
      <c r="V14" s="131"/>
      <c r="W14" s="131"/>
      <c r="X14" s="131">
        <v>101.19</v>
      </c>
      <c r="Y14" s="131">
        <v>583425</v>
      </c>
      <c r="Z14" s="131"/>
      <c r="AA14" s="131"/>
      <c r="AB14" s="131"/>
      <c r="AC14" s="131"/>
      <c r="AD14" s="131"/>
      <c r="AE14" s="131">
        <v>18045</v>
      </c>
      <c r="AF14" s="131">
        <v>18045</v>
      </c>
      <c r="AG14" s="131"/>
      <c r="AH14" s="131"/>
      <c r="AI14" s="131"/>
      <c r="AJ14" s="131">
        <v>12136</v>
      </c>
      <c r="AK14" s="156"/>
    </row>
    <row r="15" spans="1:39" ht="15" customHeight="1" x14ac:dyDescent="0.2">
      <c r="A15" s="132" t="s">
        <v>256</v>
      </c>
      <c r="B15" s="153" t="s">
        <v>202</v>
      </c>
      <c r="C15" s="131">
        <f t="shared" si="3"/>
        <v>1176319</v>
      </c>
      <c r="D15" s="131">
        <f t="shared" si="4"/>
        <v>1123689</v>
      </c>
      <c r="E15" s="131"/>
      <c r="F15" s="154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55"/>
      <c r="U15" s="131"/>
      <c r="V15" s="131"/>
      <c r="W15" s="131"/>
      <c r="X15" s="131">
        <v>73.8</v>
      </c>
      <c r="Y15" s="131">
        <v>1123689</v>
      </c>
      <c r="Z15" s="131"/>
      <c r="AA15" s="131"/>
      <c r="AB15" s="131"/>
      <c r="AC15" s="131"/>
      <c r="AD15" s="131"/>
      <c r="AE15" s="131">
        <v>29257</v>
      </c>
      <c r="AF15" s="131">
        <v>29257</v>
      </c>
      <c r="AG15" s="131"/>
      <c r="AH15" s="131"/>
      <c r="AI15" s="131"/>
      <c r="AJ15" s="131">
        <v>23373</v>
      </c>
      <c r="AK15" s="156"/>
    </row>
    <row r="16" spans="1:39" ht="15" customHeight="1" x14ac:dyDescent="0.2">
      <c r="A16" s="132">
        <v>6</v>
      </c>
      <c r="B16" s="157" t="s">
        <v>203</v>
      </c>
      <c r="C16" s="131">
        <f t="shared" si="3"/>
        <v>80365</v>
      </c>
      <c r="D16" s="131">
        <f t="shared" si="4"/>
        <v>79490</v>
      </c>
      <c r="E16" s="131">
        <f t="shared" si="5"/>
        <v>79490</v>
      </c>
      <c r="F16" s="154">
        <v>30</v>
      </c>
      <c r="G16" s="131">
        <v>79490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55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>
        <v>875</v>
      </c>
      <c r="AK16" s="156"/>
    </row>
    <row r="17" spans="1:37" ht="15" customHeight="1" x14ac:dyDescent="0.2">
      <c r="A17" s="229" t="s">
        <v>244</v>
      </c>
      <c r="B17" s="230"/>
      <c r="C17" s="130">
        <f>C18+C19+C20+C21+C22+C23+C24+C25+C26+C27+C28</f>
        <v>6794648</v>
      </c>
      <c r="D17" s="130">
        <f t="shared" ref="D17:AJ17" si="6">D18+D19+D20+D21+D22+D23+D24+D25+D26+D27+D28</f>
        <v>6392204</v>
      </c>
      <c r="E17" s="130">
        <f t="shared" si="6"/>
        <v>1577089</v>
      </c>
      <c r="F17" s="130">
        <f t="shared" si="6"/>
        <v>210</v>
      </c>
      <c r="G17" s="130">
        <f t="shared" si="6"/>
        <v>1577089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>
        <f t="shared" si="6"/>
        <v>1160</v>
      </c>
      <c r="U17" s="130">
        <f t="shared" si="6"/>
        <v>4503432</v>
      </c>
      <c r="V17" s="130"/>
      <c r="W17" s="130"/>
      <c r="X17" s="130">
        <f t="shared" si="6"/>
        <v>563.70000000000005</v>
      </c>
      <c r="Y17" s="130">
        <f t="shared" si="6"/>
        <v>311683</v>
      </c>
      <c r="Z17" s="130"/>
      <c r="AA17" s="130"/>
      <c r="AB17" s="130"/>
      <c r="AC17" s="130"/>
      <c r="AD17" s="130"/>
      <c r="AE17" s="130">
        <f t="shared" si="6"/>
        <v>289444</v>
      </c>
      <c r="AF17" s="130">
        <f t="shared" si="6"/>
        <v>289444</v>
      </c>
      <c r="AG17" s="130"/>
      <c r="AH17" s="130"/>
      <c r="AI17" s="130"/>
      <c r="AJ17" s="130">
        <f t="shared" si="6"/>
        <v>113000</v>
      </c>
      <c r="AK17" s="130"/>
    </row>
    <row r="18" spans="1:37" ht="15" customHeight="1" x14ac:dyDescent="0.2">
      <c r="A18" s="132">
        <f>A16+1</f>
        <v>7</v>
      </c>
      <c r="B18" s="158" t="s">
        <v>204</v>
      </c>
      <c r="C18" s="131">
        <f t="shared" ref="C18:C28" si="7">D18+AE18+AJ18+AK18</f>
        <v>336455</v>
      </c>
      <c r="D18" s="131">
        <f t="shared" ref="D18:D28" si="8">E18+S18+U18+W18+Y18+Z18+AB18+AC18+AD18</f>
        <v>311683</v>
      </c>
      <c r="E18" s="131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54">
        <v>563.70000000000005</v>
      </c>
      <c r="Y18" s="131">
        <v>311683</v>
      </c>
      <c r="Z18" s="130"/>
      <c r="AA18" s="130"/>
      <c r="AB18" s="130"/>
      <c r="AC18" s="130"/>
      <c r="AD18" s="130"/>
      <c r="AE18" s="131">
        <v>18102</v>
      </c>
      <c r="AF18" s="131">
        <v>18102</v>
      </c>
      <c r="AG18" s="130"/>
      <c r="AH18" s="130"/>
      <c r="AI18" s="130"/>
      <c r="AJ18" s="131">
        <v>6670</v>
      </c>
      <c r="AK18" s="130"/>
    </row>
    <row r="19" spans="1:37" ht="15" customHeight="1" x14ac:dyDescent="0.2">
      <c r="A19" s="132">
        <f>A18+1</f>
        <v>8</v>
      </c>
      <c r="B19" s="158" t="s">
        <v>199</v>
      </c>
      <c r="C19" s="131">
        <f t="shared" si="7"/>
        <v>322782</v>
      </c>
      <c r="D19" s="131">
        <f t="shared" si="8"/>
        <v>320411</v>
      </c>
      <c r="E19" s="131">
        <f t="shared" ref="E19:E22" si="9">G19+I19+K19+M19+O19+Q19</f>
        <v>320411</v>
      </c>
      <c r="F19" s="131">
        <v>50</v>
      </c>
      <c r="G19" s="131">
        <v>320411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1">
        <v>2371</v>
      </c>
      <c r="AK19" s="130"/>
    </row>
    <row r="20" spans="1:37" ht="15" customHeight="1" x14ac:dyDescent="0.2">
      <c r="A20" s="132">
        <f>A19+1</f>
        <v>9</v>
      </c>
      <c r="B20" s="158" t="s">
        <v>200</v>
      </c>
      <c r="C20" s="131">
        <f t="shared" si="7"/>
        <v>388452</v>
      </c>
      <c r="D20" s="131">
        <f t="shared" si="8"/>
        <v>386081</v>
      </c>
      <c r="E20" s="131">
        <f t="shared" si="9"/>
        <v>386081</v>
      </c>
      <c r="F20" s="131">
        <v>50</v>
      </c>
      <c r="G20" s="131">
        <v>386081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>
        <v>2371</v>
      </c>
      <c r="AK20" s="130"/>
    </row>
    <row r="21" spans="1:37" ht="15" customHeight="1" x14ac:dyDescent="0.2">
      <c r="A21" s="132">
        <f t="shared" ref="A21" si="10">A20+1</f>
        <v>10</v>
      </c>
      <c r="B21" s="158" t="s">
        <v>201</v>
      </c>
      <c r="C21" s="131">
        <f t="shared" si="7"/>
        <v>388860</v>
      </c>
      <c r="D21" s="131">
        <f t="shared" si="8"/>
        <v>386489</v>
      </c>
      <c r="E21" s="131">
        <f t="shared" si="9"/>
        <v>386489</v>
      </c>
      <c r="F21" s="131">
        <v>50</v>
      </c>
      <c r="G21" s="131">
        <v>386489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1">
        <v>2371</v>
      </c>
      <c r="AK21" s="130"/>
    </row>
    <row r="22" spans="1:37" ht="15" customHeight="1" x14ac:dyDescent="0.2">
      <c r="A22" s="132">
        <f>A21+1</f>
        <v>11</v>
      </c>
      <c r="B22" s="159" t="s">
        <v>202</v>
      </c>
      <c r="C22" s="131">
        <f t="shared" si="7"/>
        <v>486953</v>
      </c>
      <c r="D22" s="131">
        <f t="shared" si="8"/>
        <v>484108</v>
      </c>
      <c r="E22" s="131">
        <f t="shared" si="9"/>
        <v>484108</v>
      </c>
      <c r="F22" s="131">
        <v>60</v>
      </c>
      <c r="G22" s="131">
        <v>484108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>
        <v>2845</v>
      </c>
      <c r="AK22" s="131"/>
    </row>
    <row r="23" spans="1:37" ht="15" customHeight="1" x14ac:dyDescent="0.2">
      <c r="A23" s="132">
        <f t="shared" ref="A23" si="11">A22+1</f>
        <v>12</v>
      </c>
      <c r="B23" s="159" t="s">
        <v>205</v>
      </c>
      <c r="C23" s="131">
        <f t="shared" si="7"/>
        <v>48077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>
        <v>48077</v>
      </c>
      <c r="AF23" s="131">
        <v>48077</v>
      </c>
      <c r="AG23" s="131"/>
      <c r="AH23" s="131"/>
      <c r="AI23" s="131"/>
      <c r="AJ23" s="131"/>
      <c r="AK23" s="131"/>
    </row>
    <row r="24" spans="1:37" ht="15" customHeight="1" x14ac:dyDescent="0.2">
      <c r="A24" s="132">
        <f>A23+1</f>
        <v>13</v>
      </c>
      <c r="B24" s="159" t="s">
        <v>207</v>
      </c>
      <c r="C24" s="131">
        <f t="shared" si="7"/>
        <v>47988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>
        <v>47988</v>
      </c>
      <c r="AF24" s="131">
        <v>47988</v>
      </c>
      <c r="AG24" s="131"/>
      <c r="AH24" s="131"/>
      <c r="AI24" s="131"/>
      <c r="AJ24" s="131"/>
      <c r="AK24" s="131"/>
    </row>
    <row r="25" spans="1:37" ht="15" customHeight="1" x14ac:dyDescent="0.2">
      <c r="A25" s="132">
        <f>A24+1</f>
        <v>14</v>
      </c>
      <c r="B25" s="157" t="s">
        <v>208</v>
      </c>
      <c r="C25" s="131">
        <f t="shared" si="7"/>
        <v>1309944</v>
      </c>
      <c r="D25" s="131">
        <f t="shared" si="8"/>
        <v>1235516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>
        <v>290</v>
      </c>
      <c r="U25" s="131">
        <v>1235516</v>
      </c>
      <c r="V25" s="131"/>
      <c r="W25" s="131"/>
      <c r="X25" s="154"/>
      <c r="Y25" s="131"/>
      <c r="Z25" s="131"/>
      <c r="AA25" s="131"/>
      <c r="AB25" s="131"/>
      <c r="AC25" s="131"/>
      <c r="AD25" s="131"/>
      <c r="AE25" s="131">
        <v>47988</v>
      </c>
      <c r="AF25" s="131">
        <v>47988</v>
      </c>
      <c r="AG25" s="131"/>
      <c r="AH25" s="131"/>
      <c r="AI25" s="131"/>
      <c r="AJ25" s="131">
        <v>26440</v>
      </c>
      <c r="AK25" s="156"/>
    </row>
    <row r="26" spans="1:37" ht="15" customHeight="1" x14ac:dyDescent="0.2">
      <c r="A26" s="132">
        <f>A25+1</f>
        <v>15</v>
      </c>
      <c r="B26" s="157" t="s">
        <v>209</v>
      </c>
      <c r="C26" s="131">
        <f t="shared" si="7"/>
        <v>1309944</v>
      </c>
      <c r="D26" s="131">
        <f t="shared" si="8"/>
        <v>1235516</v>
      </c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>
        <v>290</v>
      </c>
      <c r="U26" s="131">
        <v>1235516</v>
      </c>
      <c r="V26" s="131"/>
      <c r="W26" s="131"/>
      <c r="X26" s="154"/>
      <c r="Y26" s="131"/>
      <c r="Z26" s="131"/>
      <c r="AA26" s="131"/>
      <c r="AB26" s="131"/>
      <c r="AC26" s="131"/>
      <c r="AD26" s="131"/>
      <c r="AE26" s="131">
        <v>47988</v>
      </c>
      <c r="AF26" s="131">
        <v>47988</v>
      </c>
      <c r="AG26" s="131"/>
      <c r="AH26" s="131"/>
      <c r="AI26" s="131"/>
      <c r="AJ26" s="131">
        <v>26440</v>
      </c>
      <c r="AK26" s="156"/>
    </row>
    <row r="27" spans="1:37" ht="15" customHeight="1" x14ac:dyDescent="0.2">
      <c r="A27" s="132">
        <f t="shared" ref="A27" si="12">A26+1</f>
        <v>16</v>
      </c>
      <c r="B27" s="157" t="s">
        <v>210</v>
      </c>
      <c r="C27" s="131">
        <f t="shared" si="7"/>
        <v>1309937</v>
      </c>
      <c r="D27" s="131">
        <f t="shared" si="8"/>
        <v>1235510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>
        <v>290</v>
      </c>
      <c r="U27" s="131">
        <v>1235510</v>
      </c>
      <c r="V27" s="131"/>
      <c r="W27" s="131"/>
      <c r="X27" s="154"/>
      <c r="Y27" s="131"/>
      <c r="Z27" s="131"/>
      <c r="AA27" s="131"/>
      <c r="AB27" s="131"/>
      <c r="AC27" s="131"/>
      <c r="AD27" s="131"/>
      <c r="AE27" s="131">
        <v>47988</v>
      </c>
      <c r="AF27" s="131">
        <v>47988</v>
      </c>
      <c r="AG27" s="131"/>
      <c r="AH27" s="131"/>
      <c r="AI27" s="131"/>
      <c r="AJ27" s="131">
        <v>26439</v>
      </c>
      <c r="AK27" s="156"/>
    </row>
    <row r="28" spans="1:37" ht="15" customHeight="1" x14ac:dyDescent="0.2">
      <c r="A28" s="132">
        <f>A27+1</f>
        <v>17</v>
      </c>
      <c r="B28" s="157" t="s">
        <v>211</v>
      </c>
      <c r="C28" s="131">
        <f t="shared" si="7"/>
        <v>845256</v>
      </c>
      <c r="D28" s="131">
        <f t="shared" si="8"/>
        <v>796890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>
        <v>290</v>
      </c>
      <c r="U28" s="131">
        <v>796890</v>
      </c>
      <c r="V28" s="131"/>
      <c r="W28" s="131"/>
      <c r="X28" s="154"/>
      <c r="Y28" s="131"/>
      <c r="Z28" s="131"/>
      <c r="AA28" s="131"/>
      <c r="AB28" s="131"/>
      <c r="AC28" s="131"/>
      <c r="AD28" s="131"/>
      <c r="AE28" s="131">
        <v>31313</v>
      </c>
      <c r="AF28" s="131">
        <v>31313</v>
      </c>
      <c r="AG28" s="131"/>
      <c r="AH28" s="131"/>
      <c r="AI28" s="131"/>
      <c r="AJ28" s="131">
        <v>17053</v>
      </c>
      <c r="AK28" s="156"/>
    </row>
    <row r="29" spans="1:37" ht="15" customHeight="1" x14ac:dyDescent="0.2">
      <c r="A29" s="229" t="s">
        <v>245</v>
      </c>
      <c r="B29" s="231"/>
      <c r="C29" s="130">
        <f>C30+C31+C32+C33+C34+C35+C36</f>
        <v>7374603</v>
      </c>
      <c r="D29" s="130">
        <f t="shared" ref="D29:AJ29" si="13">D30+D31+D32+D33+D34+D35+D36</f>
        <v>6942196</v>
      </c>
      <c r="E29" s="130">
        <f t="shared" si="13"/>
        <v>332450</v>
      </c>
      <c r="F29" s="130">
        <f t="shared" si="13"/>
        <v>150</v>
      </c>
      <c r="G29" s="130">
        <f t="shared" si="13"/>
        <v>332450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>
        <f t="shared" si="13"/>
        <v>1690.2</v>
      </c>
      <c r="U29" s="130">
        <f t="shared" si="13"/>
        <v>6609746</v>
      </c>
      <c r="V29" s="130"/>
      <c r="W29" s="130"/>
      <c r="X29" s="130"/>
      <c r="Y29" s="130"/>
      <c r="Z29" s="130"/>
      <c r="AA29" s="130"/>
      <c r="AB29" s="130"/>
      <c r="AC29" s="130"/>
      <c r="AD29" s="130"/>
      <c r="AE29" s="130">
        <f t="shared" si="13"/>
        <v>282157</v>
      </c>
      <c r="AF29" s="130">
        <f t="shared" si="13"/>
        <v>282157</v>
      </c>
      <c r="AG29" s="130"/>
      <c r="AH29" s="130"/>
      <c r="AI29" s="130"/>
      <c r="AJ29" s="130">
        <f t="shared" si="13"/>
        <v>150250</v>
      </c>
      <c r="AK29" s="130"/>
    </row>
    <row r="30" spans="1:37" ht="15" customHeight="1" x14ac:dyDescent="0.2">
      <c r="A30" s="162">
        <f>A28+1</f>
        <v>18</v>
      </c>
      <c r="B30" s="160" t="s">
        <v>205</v>
      </c>
      <c r="C30" s="131">
        <f t="shared" ref="C30:C35" si="14">D30+AE30+AJ30+AK30</f>
        <v>1329868</v>
      </c>
      <c r="D30" s="131">
        <f t="shared" ref="D30:D35" si="15">E30+S30+U30+W30+Y30+Z30+AB30+AC30+AD30</f>
        <v>1302006</v>
      </c>
      <c r="E30" s="131">
        <f t="shared" ref="E30:E34" si="16">G30+I30+K30+M30+O30+Q30</f>
        <v>66490</v>
      </c>
      <c r="F30" s="131">
        <v>30</v>
      </c>
      <c r="G30" s="131">
        <v>66490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>
        <v>290</v>
      </c>
      <c r="U30" s="130">
        <v>1235516</v>
      </c>
      <c r="V30" s="161"/>
      <c r="W30" s="161"/>
      <c r="X30" s="161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1">
        <v>27862</v>
      </c>
      <c r="AK30" s="130"/>
    </row>
    <row r="31" spans="1:37" ht="15" customHeight="1" x14ac:dyDescent="0.2">
      <c r="A31" s="162">
        <f t="shared" ref="A31:A36" si="17">A30+1</f>
        <v>19</v>
      </c>
      <c r="B31" s="160" t="s">
        <v>207</v>
      </c>
      <c r="C31" s="131">
        <f t="shared" si="14"/>
        <v>1329868</v>
      </c>
      <c r="D31" s="131">
        <f t="shared" si="15"/>
        <v>1302006</v>
      </c>
      <c r="E31" s="131">
        <f t="shared" si="16"/>
        <v>66490</v>
      </c>
      <c r="F31" s="131">
        <v>30</v>
      </c>
      <c r="G31" s="131">
        <v>66490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>
        <v>290</v>
      </c>
      <c r="U31" s="130">
        <v>1235516</v>
      </c>
      <c r="V31" s="161"/>
      <c r="W31" s="161"/>
      <c r="X31" s="161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1">
        <v>27862</v>
      </c>
      <c r="AK31" s="130"/>
    </row>
    <row r="32" spans="1:37" ht="15" customHeight="1" x14ac:dyDescent="0.2">
      <c r="A32" s="162">
        <f t="shared" si="17"/>
        <v>20</v>
      </c>
      <c r="B32" s="160" t="s">
        <v>208</v>
      </c>
      <c r="C32" s="131">
        <f t="shared" si="14"/>
        <v>67912</v>
      </c>
      <c r="D32" s="131">
        <f t="shared" si="15"/>
        <v>66490</v>
      </c>
      <c r="E32" s="131">
        <f t="shared" si="16"/>
        <v>66490</v>
      </c>
      <c r="F32" s="131">
        <v>30</v>
      </c>
      <c r="G32" s="131">
        <v>66490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61"/>
      <c r="W32" s="161"/>
      <c r="X32" s="161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1">
        <v>1422</v>
      </c>
      <c r="AK32" s="130"/>
    </row>
    <row r="33" spans="1:37" ht="15" customHeight="1" x14ac:dyDescent="0.2">
      <c r="A33" s="162">
        <f t="shared" si="17"/>
        <v>21</v>
      </c>
      <c r="B33" s="160" t="s">
        <v>209</v>
      </c>
      <c r="C33" s="131">
        <f t="shared" si="14"/>
        <v>71769</v>
      </c>
      <c r="D33" s="131">
        <f t="shared" si="15"/>
        <v>66490</v>
      </c>
      <c r="E33" s="131">
        <f t="shared" si="16"/>
        <v>66490</v>
      </c>
      <c r="F33" s="131">
        <v>30</v>
      </c>
      <c r="G33" s="131">
        <v>66490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61"/>
      <c r="W33" s="161"/>
      <c r="X33" s="161"/>
      <c r="Y33" s="130"/>
      <c r="Z33" s="130"/>
      <c r="AA33" s="130"/>
      <c r="AB33" s="130"/>
      <c r="AC33" s="130"/>
      <c r="AD33" s="130"/>
      <c r="AE33" s="130">
        <v>3856</v>
      </c>
      <c r="AF33" s="130">
        <v>3856</v>
      </c>
      <c r="AG33" s="130"/>
      <c r="AH33" s="130"/>
      <c r="AI33" s="130"/>
      <c r="AJ33" s="131">
        <v>1423</v>
      </c>
      <c r="AK33" s="130"/>
    </row>
    <row r="34" spans="1:37" ht="15" customHeight="1" x14ac:dyDescent="0.2">
      <c r="A34" s="162">
        <f t="shared" si="17"/>
        <v>22</v>
      </c>
      <c r="B34" s="160" t="s">
        <v>210</v>
      </c>
      <c r="C34" s="131">
        <f t="shared" si="14"/>
        <v>67912</v>
      </c>
      <c r="D34" s="131">
        <f t="shared" si="15"/>
        <v>66490</v>
      </c>
      <c r="E34" s="131">
        <f t="shared" si="16"/>
        <v>66490</v>
      </c>
      <c r="F34" s="131">
        <v>30</v>
      </c>
      <c r="G34" s="131">
        <v>66490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61"/>
      <c r="W34" s="161"/>
      <c r="X34" s="161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1">
        <v>1422</v>
      </c>
      <c r="AK34" s="130"/>
    </row>
    <row r="35" spans="1:37" ht="15" customHeight="1" x14ac:dyDescent="0.2">
      <c r="A35" s="132">
        <f t="shared" si="17"/>
        <v>23</v>
      </c>
      <c r="B35" s="160" t="s">
        <v>212</v>
      </c>
      <c r="C35" s="131">
        <f t="shared" si="14"/>
        <v>3042915</v>
      </c>
      <c r="D35" s="131">
        <f t="shared" si="15"/>
        <v>2817514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>
        <v>840</v>
      </c>
      <c r="U35" s="131">
        <v>2817514</v>
      </c>
      <c r="V35" s="131"/>
      <c r="W35" s="131"/>
      <c r="X35" s="131"/>
      <c r="Y35" s="131"/>
      <c r="Z35" s="131"/>
      <c r="AA35" s="131"/>
      <c r="AB35" s="131"/>
      <c r="AC35" s="131"/>
      <c r="AD35" s="131"/>
      <c r="AE35" s="131">
        <v>163416</v>
      </c>
      <c r="AF35" s="131">
        <v>163416</v>
      </c>
      <c r="AG35" s="131"/>
      <c r="AH35" s="131"/>
      <c r="AI35" s="131"/>
      <c r="AJ35" s="131">
        <v>61985</v>
      </c>
      <c r="AK35" s="131"/>
    </row>
    <row r="36" spans="1:37" ht="15" customHeight="1" x14ac:dyDescent="0.2">
      <c r="A36" s="132">
        <f t="shared" si="17"/>
        <v>24</v>
      </c>
      <c r="B36" s="157" t="s">
        <v>213</v>
      </c>
      <c r="C36" s="131">
        <f>D36+AE36+AJ36+AK36</f>
        <v>1464359</v>
      </c>
      <c r="D36" s="131">
        <f>E36+S36+U36+W36+Y36+Z36+AB36+AC36+AD36</f>
        <v>1321200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>
        <v>270.2</v>
      </c>
      <c r="U36" s="131">
        <v>1321200</v>
      </c>
      <c r="V36" s="131"/>
      <c r="W36" s="131"/>
      <c r="X36" s="131"/>
      <c r="Y36" s="131"/>
      <c r="Z36" s="131"/>
      <c r="AA36" s="131"/>
      <c r="AB36" s="131"/>
      <c r="AC36" s="131"/>
      <c r="AD36" s="131"/>
      <c r="AE36" s="131">
        <v>114885</v>
      </c>
      <c r="AF36" s="131">
        <v>114885</v>
      </c>
      <c r="AG36" s="131"/>
      <c r="AH36" s="131"/>
      <c r="AI36" s="131"/>
      <c r="AJ36" s="131">
        <v>28274</v>
      </c>
      <c r="AK36" s="156"/>
    </row>
    <row r="37" spans="1:37" ht="24" customHeight="1" x14ac:dyDescent="0.2"/>
    <row r="38" spans="1:37" ht="24" customHeight="1" x14ac:dyDescent="0.2"/>
    <row r="39" spans="1:37" ht="24" customHeight="1" x14ac:dyDescent="0.2"/>
    <row r="40" spans="1:37" ht="24" customHeight="1" x14ac:dyDescent="0.2"/>
    <row r="41" spans="1:37" ht="15" customHeight="1" x14ac:dyDescent="0.2"/>
    <row r="42" spans="1:37" ht="15" customHeight="1" x14ac:dyDescent="0.2"/>
    <row r="43" spans="1:37" ht="18.75" customHeight="1" x14ac:dyDescent="0.2"/>
    <row r="44" spans="1:37" ht="15" customHeight="1" x14ac:dyDescent="0.2"/>
    <row r="45" spans="1:37" ht="12.75" customHeight="1" x14ac:dyDescent="0.2"/>
    <row r="46" spans="1:37" ht="12.75" customHeight="1" x14ac:dyDescent="0.2"/>
    <row r="47" spans="1:37" ht="12.75" customHeight="1" x14ac:dyDescent="0.2"/>
    <row r="48" spans="1:3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24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12.75" customHeight="1" x14ac:dyDescent="0.2"/>
    <row r="89" ht="24" customHeight="1" x14ac:dyDescent="0.2"/>
    <row r="90" ht="12.75" customHeight="1" x14ac:dyDescent="0.2"/>
    <row r="91" ht="24" customHeight="1" x14ac:dyDescent="0.2"/>
    <row r="92" ht="24" customHeight="1" x14ac:dyDescent="0.2"/>
    <row r="93" ht="24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36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21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5" customHeight="1" x14ac:dyDescent="0.2"/>
    <row r="169" ht="12.7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12.75" customHeight="1" x14ac:dyDescent="0.2"/>
    <row r="193" ht="12.75" customHeight="1" x14ac:dyDescent="0.2"/>
    <row r="194" ht="12.75" customHeight="1" x14ac:dyDescent="0.2"/>
    <row r="195" ht="24" customHeight="1" x14ac:dyDescent="0.2"/>
    <row r="196" ht="12.75" customHeight="1" x14ac:dyDescent="0.2"/>
    <row r="197" ht="24" customHeight="1" x14ac:dyDescent="0.2"/>
    <row r="198" ht="15" customHeight="1" x14ac:dyDescent="0.2"/>
    <row r="199" ht="21.75" customHeight="1" x14ac:dyDescent="0.2"/>
    <row r="200" ht="36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.7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36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5" customHeight="1" x14ac:dyDescent="0.2"/>
    <row r="310" ht="15" customHeight="1" x14ac:dyDescent="0.2"/>
    <row r="311" ht="1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5" customHeight="1" x14ac:dyDescent="0.2"/>
    <row r="329" ht="36" customHeight="1" x14ac:dyDescent="0.2"/>
    <row r="330" ht="12.7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2.75" customHeight="1" x14ac:dyDescent="0.2"/>
    <row r="380" ht="12.75" customHeight="1" x14ac:dyDescent="0.2"/>
    <row r="381" ht="21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24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24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24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12.75" customHeight="1" x14ac:dyDescent="0.2"/>
    <row r="516" ht="24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24" customHeight="1" x14ac:dyDescent="0.2"/>
    <row r="623" ht="15" customHeight="1" x14ac:dyDescent="0.2"/>
    <row r="624" ht="1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24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24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24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24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24" customHeight="1" x14ac:dyDescent="0.2"/>
    <row r="936" ht="24" customHeight="1" x14ac:dyDescent="0.2"/>
    <row r="937" ht="12.75" customHeight="1" x14ac:dyDescent="0.2"/>
    <row r="938" ht="24" customHeight="1" x14ac:dyDescent="0.2"/>
    <row r="939" ht="24" customHeight="1" x14ac:dyDescent="0.2"/>
    <row r="940" ht="12.75" customHeight="1" x14ac:dyDescent="0.2"/>
    <row r="941" ht="24" customHeight="1" x14ac:dyDescent="0.2"/>
    <row r="942" ht="24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24" customHeight="1" x14ac:dyDescent="0.2"/>
    <row r="958" ht="24" customHeight="1" x14ac:dyDescent="0.2"/>
    <row r="959" ht="24" customHeight="1" x14ac:dyDescent="0.2"/>
    <row r="960" ht="12.75" customHeight="1" x14ac:dyDescent="0.2"/>
    <row r="961" ht="24" customHeight="1" x14ac:dyDescent="0.2"/>
    <row r="962" ht="24" customHeight="1" x14ac:dyDescent="0.2"/>
    <row r="963" ht="24" customHeight="1" x14ac:dyDescent="0.2"/>
    <row r="964" ht="24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24" customHeight="1" x14ac:dyDescent="0.2"/>
    <row r="970" ht="12.75" customHeight="1" x14ac:dyDescent="0.2"/>
    <row r="971" ht="24" customHeight="1" x14ac:dyDescent="0.2"/>
    <row r="972" ht="24" customHeight="1" x14ac:dyDescent="0.2"/>
    <row r="973" ht="24" customHeight="1" x14ac:dyDescent="0.2"/>
    <row r="974" ht="24" customHeight="1" x14ac:dyDescent="0.2"/>
    <row r="975" ht="24" customHeight="1" x14ac:dyDescent="0.2"/>
    <row r="976" ht="24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24" customHeight="1" x14ac:dyDescent="0.2"/>
    <row r="983" ht="12.75" customHeight="1" x14ac:dyDescent="0.2"/>
    <row r="984" ht="24" customHeight="1" x14ac:dyDescent="0.2"/>
    <row r="985" ht="24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24" customHeight="1" x14ac:dyDescent="0.2"/>
    <row r="994" ht="24" customHeight="1" x14ac:dyDescent="0.2"/>
    <row r="995" ht="24" customHeight="1" x14ac:dyDescent="0.2"/>
    <row r="996" ht="24" customHeight="1" x14ac:dyDescent="0.2"/>
    <row r="997" ht="24" customHeight="1" x14ac:dyDescent="0.2"/>
    <row r="998" ht="24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24" customHeight="1" x14ac:dyDescent="0.2"/>
    <row r="1004" ht="24" customHeight="1" x14ac:dyDescent="0.2"/>
    <row r="1005" ht="24" customHeight="1" x14ac:dyDescent="0.2"/>
    <row r="1006" ht="24" customHeight="1" x14ac:dyDescent="0.2"/>
    <row r="1007" ht="12.75" customHeight="1" x14ac:dyDescent="0.2"/>
    <row r="1008" ht="12.75" customHeight="1" x14ac:dyDescent="0.2"/>
    <row r="1009" ht="12.75" customHeight="1" x14ac:dyDescent="0.2"/>
    <row r="1010" ht="24" customHeight="1" x14ac:dyDescent="0.2"/>
    <row r="1011" ht="24" customHeight="1" x14ac:dyDescent="0.2"/>
    <row r="1012" ht="24" customHeight="1" x14ac:dyDescent="0.2"/>
    <row r="1013" ht="24" customHeight="1" x14ac:dyDescent="0.2"/>
    <row r="1014" ht="24" customHeight="1" x14ac:dyDescent="0.2"/>
    <row r="1015" ht="24" customHeight="1" x14ac:dyDescent="0.2"/>
    <row r="1016" ht="12.75" customHeight="1" x14ac:dyDescent="0.2"/>
    <row r="1017" ht="12.75" customHeight="1" x14ac:dyDescent="0.2"/>
    <row r="1018" ht="12.75" customHeight="1" x14ac:dyDescent="0.2"/>
    <row r="1019" ht="24" customHeight="1" x14ac:dyDescent="0.2"/>
    <row r="1020" ht="24" customHeight="1" x14ac:dyDescent="0.2"/>
    <row r="1021" ht="24" customHeight="1" x14ac:dyDescent="0.2"/>
    <row r="1022" ht="24" customHeight="1" x14ac:dyDescent="0.2"/>
    <row r="1023" ht="24" customHeight="1" x14ac:dyDescent="0.2"/>
    <row r="1024" ht="24" customHeight="1" x14ac:dyDescent="0.2"/>
    <row r="1025" ht="12.75" customHeight="1" x14ac:dyDescent="0.2"/>
    <row r="1026" ht="12.75" customHeight="1" x14ac:dyDescent="0.2"/>
    <row r="1027" ht="24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24" customHeight="1" x14ac:dyDescent="0.2"/>
    <row r="1034" ht="24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24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24" customHeight="1" x14ac:dyDescent="0.2"/>
    <row r="1061" ht="24" customHeight="1" x14ac:dyDescent="0.2"/>
    <row r="1062" ht="24" customHeight="1" x14ac:dyDescent="0.2"/>
    <row r="1063" ht="24" customHeight="1" x14ac:dyDescent="0.2"/>
    <row r="1064" ht="24" customHeight="1" x14ac:dyDescent="0.2"/>
    <row r="1065" ht="24" customHeight="1" x14ac:dyDescent="0.2"/>
    <row r="1066" ht="24" customHeight="1" x14ac:dyDescent="0.2"/>
    <row r="1067" ht="24" customHeight="1" x14ac:dyDescent="0.2"/>
    <row r="1068" ht="24" customHeight="1" x14ac:dyDescent="0.2"/>
    <row r="1069" ht="12.75" customHeight="1" x14ac:dyDescent="0.2"/>
    <row r="1070" ht="12.75" customHeight="1" x14ac:dyDescent="0.2"/>
    <row r="1071" ht="24" customHeight="1" x14ac:dyDescent="0.2"/>
    <row r="1072" ht="24" customHeight="1" x14ac:dyDescent="0.2"/>
    <row r="1073" ht="24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24" customHeight="1" x14ac:dyDescent="0.2"/>
    <row r="1097" ht="24" customHeight="1" x14ac:dyDescent="0.2"/>
    <row r="1098" ht="24" customHeight="1" x14ac:dyDescent="0.2"/>
    <row r="1099" ht="24" customHeight="1" x14ac:dyDescent="0.2"/>
    <row r="1100" ht="24" customHeight="1" x14ac:dyDescent="0.2"/>
    <row r="1101" ht="24" customHeight="1" x14ac:dyDescent="0.2"/>
    <row r="1102" ht="12.75" customHeight="1" x14ac:dyDescent="0.2"/>
    <row r="1103" ht="12.75" customHeight="1" x14ac:dyDescent="0.2"/>
    <row r="1104" ht="12.75" customHeight="1" x14ac:dyDescent="0.2"/>
    <row r="1105" ht="24" customHeight="1" x14ac:dyDescent="0.2"/>
    <row r="1106" ht="12.75" customHeight="1" x14ac:dyDescent="0.2"/>
    <row r="1107" ht="24" customHeight="1" x14ac:dyDescent="0.2"/>
    <row r="1108" ht="12.75" customHeight="1" x14ac:dyDescent="0.2"/>
    <row r="1109" ht="24" customHeight="1" x14ac:dyDescent="0.2"/>
    <row r="1110" ht="12.75" customHeight="1" x14ac:dyDescent="0.2"/>
    <row r="1111" ht="12.75" customHeight="1" x14ac:dyDescent="0.2"/>
    <row r="1112" ht="12.75" customHeight="1" x14ac:dyDescent="0.2"/>
    <row r="1113" ht="24" customHeight="1" x14ac:dyDescent="0.2"/>
    <row r="1114" ht="24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24" customHeight="1" x14ac:dyDescent="0.2"/>
    <row r="1121" ht="12.75" customHeight="1" x14ac:dyDescent="0.2"/>
    <row r="1122" ht="12.75" customHeight="1" x14ac:dyDescent="0.2"/>
    <row r="1123" ht="24" customHeight="1" x14ac:dyDescent="0.2"/>
    <row r="1124" ht="24" customHeight="1" x14ac:dyDescent="0.2"/>
    <row r="1125" ht="24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24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24" customHeight="1" x14ac:dyDescent="0.2"/>
    <row r="1136" ht="12.75" customHeight="1" x14ac:dyDescent="0.2"/>
    <row r="1137" ht="12.75" customHeight="1" x14ac:dyDescent="0.2"/>
    <row r="1138" ht="24" customHeight="1" x14ac:dyDescent="0.2"/>
    <row r="1139" ht="24" customHeight="1" x14ac:dyDescent="0.2"/>
    <row r="1140" ht="24" customHeight="1" x14ac:dyDescent="0.2"/>
    <row r="1141" ht="24" customHeight="1" x14ac:dyDescent="0.2"/>
    <row r="1142" ht="24" customHeight="1" x14ac:dyDescent="0.2"/>
    <row r="1143" ht="24" customHeight="1" x14ac:dyDescent="0.2"/>
    <row r="1144" ht="12.75" customHeight="1" x14ac:dyDescent="0.2"/>
    <row r="1145" ht="12.75" customHeight="1" x14ac:dyDescent="0.2"/>
    <row r="1146" ht="12.75" customHeight="1" x14ac:dyDescent="0.2"/>
    <row r="1147" ht="24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24" customHeight="1" x14ac:dyDescent="0.2"/>
    <row r="1155" ht="24" customHeight="1" x14ac:dyDescent="0.2"/>
    <row r="1156" ht="24" customHeight="1" x14ac:dyDescent="0.2"/>
    <row r="1157" ht="24" customHeight="1" x14ac:dyDescent="0.2"/>
    <row r="1158" ht="25.5" customHeight="1" x14ac:dyDescent="0.2"/>
    <row r="1159" ht="24" customHeight="1" x14ac:dyDescent="0.2"/>
    <row r="1160" ht="12.75" customHeight="1" x14ac:dyDescent="0.2"/>
    <row r="1161" ht="24" customHeight="1" x14ac:dyDescent="0.2"/>
    <row r="1162" ht="12.75" customHeight="1" x14ac:dyDescent="0.2"/>
    <row r="1163" ht="24" customHeight="1" x14ac:dyDescent="0.2"/>
    <row r="1164" ht="24" customHeight="1" x14ac:dyDescent="0.2"/>
    <row r="1165" ht="24" customHeight="1" x14ac:dyDescent="0.2"/>
    <row r="1166" ht="24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5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25.5" customHeight="1" x14ac:dyDescent="0.2"/>
    <row r="1297" ht="12.75" customHeight="1" x14ac:dyDescent="0.2"/>
    <row r="1298" ht="12.75" customHeight="1" x14ac:dyDescent="0.2"/>
    <row r="1299" ht="12.75" customHeight="1" x14ac:dyDescent="0.2"/>
    <row r="1300" ht="24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24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21.75" customHeight="1" x14ac:dyDescent="0.2"/>
    <row r="1412" ht="12.75" customHeight="1" x14ac:dyDescent="0.2"/>
    <row r="1413" ht="12.75" customHeight="1" x14ac:dyDescent="0.2"/>
    <row r="1414" ht="15" customHeight="1" x14ac:dyDescent="0.2"/>
    <row r="1415" ht="15" customHeight="1" x14ac:dyDescent="0.2"/>
    <row r="1416" ht="1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21.75" customHeight="1" x14ac:dyDescent="0.2"/>
    <row r="1437" ht="84" customHeight="1" x14ac:dyDescent="0.2"/>
    <row r="1438" ht="36" customHeight="1" x14ac:dyDescent="0.2"/>
    <row r="1439" ht="15.75" customHeight="1" x14ac:dyDescent="0.2"/>
    <row r="1440" ht="12.75" customHeight="1" x14ac:dyDescent="0.2"/>
    <row r="1441" ht="15" customHeight="1" x14ac:dyDescent="0.2"/>
    <row r="1442" ht="24" customHeight="1" x14ac:dyDescent="0.2"/>
    <row r="1443" ht="36" customHeight="1" x14ac:dyDescent="0.2"/>
    <row r="1444" ht="24" customHeight="1" x14ac:dyDescent="0.2"/>
    <row r="1445" ht="36" customHeight="1" x14ac:dyDescent="0.2"/>
    <row r="1446" ht="36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36" customHeight="1" x14ac:dyDescent="0.2"/>
    <row r="1460" ht="36" customHeight="1" x14ac:dyDescent="0.2"/>
    <row r="1461" ht="12.75" customHeight="1" x14ac:dyDescent="0.2"/>
    <row r="1462" ht="48" customHeight="1" x14ac:dyDescent="0.2"/>
    <row r="1463" ht="24" customHeight="1" x14ac:dyDescent="0.2"/>
    <row r="1464" ht="36" customHeight="1" x14ac:dyDescent="0.2"/>
    <row r="1465" ht="24" customHeight="1" x14ac:dyDescent="0.2"/>
    <row r="1466" ht="36" customHeight="1" x14ac:dyDescent="0.2"/>
    <row r="1467" ht="36" customHeight="1" x14ac:dyDescent="0.2"/>
    <row r="1468" ht="24" customHeight="1" x14ac:dyDescent="0.2"/>
    <row r="1469" ht="36" customHeight="1" x14ac:dyDescent="0.2"/>
    <row r="1470" ht="36" customHeight="1" x14ac:dyDescent="0.2"/>
    <row r="1471" ht="36" customHeight="1" x14ac:dyDescent="0.2"/>
    <row r="1472" ht="36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24" customHeight="1" x14ac:dyDescent="0.2"/>
    <row r="1479" ht="24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21.75" customHeight="1" x14ac:dyDescent="0.2"/>
    <row r="1497" ht="36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24" customHeight="1" x14ac:dyDescent="0.2"/>
    <row r="1514" ht="24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</sheetData>
  <protectedRanges>
    <protectedRange sqref="X11:Y11" name="Диапазон5_33"/>
    <protectedRange sqref="X11:Y11" name="СДОСМР_26"/>
    <protectedRange sqref="X13:Y13" name="Диапазон5_38"/>
    <protectedRange sqref="X13:Y13" name="СДОСМР_30"/>
    <protectedRange sqref="X15:Y15" name="Диапазон5_39"/>
    <protectedRange sqref="X15:Y15" name="СДОСМР_31"/>
    <protectedRange sqref="X16:Y16" name="Диапазон5_40"/>
    <protectedRange sqref="X16:Y16" name="СДОСМР_32"/>
  </protectedRanges>
  <mergeCells count="35">
    <mergeCell ref="A9:B9"/>
    <mergeCell ref="A17:B17"/>
    <mergeCell ref="A29:B29"/>
    <mergeCell ref="AC5:AC6"/>
    <mergeCell ref="AD5:AD6"/>
    <mergeCell ref="AF5:AF6"/>
    <mergeCell ref="R5:S6"/>
    <mergeCell ref="T5:U6"/>
    <mergeCell ref="V5:W6"/>
    <mergeCell ref="X5:Y6"/>
    <mergeCell ref="Z5:Z6"/>
    <mergeCell ref="A1:AK1"/>
    <mergeCell ref="A2:AK2"/>
    <mergeCell ref="A3:A7"/>
    <mergeCell ref="B3:B7"/>
    <mergeCell ref="C3:C6"/>
    <mergeCell ref="AE3:AI3"/>
    <mergeCell ref="AJ3:AJ6"/>
    <mergeCell ref="AK3:AK6"/>
    <mergeCell ref="D4:D6"/>
    <mergeCell ref="E4:AD4"/>
    <mergeCell ref="AH5:AH6"/>
    <mergeCell ref="AI5:AI6"/>
    <mergeCell ref="AE4:AE6"/>
    <mergeCell ref="AF4:AI4"/>
    <mergeCell ref="E5:E6"/>
    <mergeCell ref="F5:Q5"/>
    <mergeCell ref="AG5:AG6"/>
    <mergeCell ref="F6:G6"/>
    <mergeCell ref="H6:I6"/>
    <mergeCell ref="J6:K6"/>
    <mergeCell ref="L6:M6"/>
    <mergeCell ref="N6:O6"/>
    <mergeCell ref="AA5:AB6"/>
    <mergeCell ref="P6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76"/>
  <sheetViews>
    <sheetView topLeftCell="A87" workbookViewId="0">
      <selection activeCell="AE117" sqref="AE117"/>
    </sheetView>
  </sheetViews>
  <sheetFormatPr defaultRowHeight="15" x14ac:dyDescent="0.25"/>
  <cols>
    <col min="1" max="1" width="29.5703125" customWidth="1"/>
    <col min="2" max="2" width="26.140625" customWidth="1"/>
    <col min="3" max="3" width="0.140625" customWidth="1"/>
    <col min="4" max="13" width="9.140625" hidden="1" customWidth="1"/>
  </cols>
  <sheetData>
    <row r="3" spans="1:26" ht="409.5" x14ac:dyDescent="0.25">
      <c r="A3" s="56" t="s">
        <v>28</v>
      </c>
      <c r="B3" s="56" t="s">
        <v>29</v>
      </c>
      <c r="C3" s="46" t="s">
        <v>30</v>
      </c>
      <c r="D3" s="46"/>
      <c r="E3" s="46"/>
      <c r="F3" s="46"/>
      <c r="G3" s="57" t="s">
        <v>31</v>
      </c>
      <c r="H3" s="57" t="s">
        <v>32</v>
      </c>
      <c r="I3" s="57" t="s">
        <v>33</v>
      </c>
      <c r="J3" s="56" t="s">
        <v>34</v>
      </c>
      <c r="K3" s="56"/>
      <c r="L3" s="56"/>
      <c r="M3" s="56"/>
      <c r="N3" s="56" t="s">
        <v>35</v>
      </c>
      <c r="O3" s="56"/>
      <c r="P3" s="56"/>
      <c r="Q3" s="57" t="s">
        <v>36</v>
      </c>
      <c r="R3" s="56" t="s">
        <v>37</v>
      </c>
      <c r="S3" s="56"/>
      <c r="T3" s="56"/>
      <c r="U3" s="56"/>
      <c r="V3" s="57" t="s">
        <v>38</v>
      </c>
      <c r="W3" s="56" t="s">
        <v>39</v>
      </c>
      <c r="X3" s="56"/>
      <c r="Y3" s="56"/>
      <c r="Z3" s="56"/>
    </row>
    <row r="4" spans="1:26" ht="167.25" x14ac:dyDescent="0.25">
      <c r="A4" s="56"/>
      <c r="B4" s="56"/>
      <c r="C4" s="56" t="s">
        <v>40</v>
      </c>
      <c r="D4" s="56" t="s">
        <v>41</v>
      </c>
      <c r="E4" s="56"/>
      <c r="F4" s="56"/>
      <c r="G4" s="57"/>
      <c r="H4" s="57"/>
      <c r="I4" s="57"/>
      <c r="J4" s="57" t="s">
        <v>40</v>
      </c>
      <c r="K4" s="58" t="s">
        <v>2</v>
      </c>
      <c r="L4" s="59"/>
      <c r="M4" s="49"/>
      <c r="N4" s="46" t="s">
        <v>2</v>
      </c>
      <c r="O4" s="46"/>
      <c r="P4" s="46"/>
      <c r="Q4" s="57"/>
      <c r="R4" s="56" t="s">
        <v>40</v>
      </c>
      <c r="S4" s="46" t="s">
        <v>2</v>
      </c>
      <c r="T4" s="46"/>
      <c r="U4" s="46"/>
      <c r="V4" s="57"/>
      <c r="W4" s="57" t="s">
        <v>42</v>
      </c>
      <c r="X4" s="46" t="s">
        <v>2</v>
      </c>
      <c r="Y4" s="46"/>
      <c r="Z4" s="46"/>
    </row>
    <row r="5" spans="1:26" ht="185.25" x14ac:dyDescent="0.25">
      <c r="A5" s="56"/>
      <c r="B5" s="56"/>
      <c r="C5" s="56"/>
      <c r="D5" s="57" t="s">
        <v>43</v>
      </c>
      <c r="E5" s="57" t="s">
        <v>44</v>
      </c>
      <c r="F5" s="57" t="s">
        <v>45</v>
      </c>
      <c r="G5" s="57"/>
      <c r="H5" s="57"/>
      <c r="I5" s="57"/>
      <c r="J5" s="57"/>
      <c r="K5" s="4" t="s">
        <v>46</v>
      </c>
      <c r="L5" s="4" t="s">
        <v>47</v>
      </c>
      <c r="M5" s="4" t="s">
        <v>48</v>
      </c>
      <c r="N5" s="5" t="s">
        <v>49</v>
      </c>
      <c r="O5" s="57" t="s">
        <v>50</v>
      </c>
      <c r="P5" s="57" t="s">
        <v>51</v>
      </c>
      <c r="Q5" s="57"/>
      <c r="R5" s="60"/>
      <c r="S5" s="47" t="s">
        <v>52</v>
      </c>
      <c r="T5" s="47" t="s">
        <v>53</v>
      </c>
      <c r="U5" s="47" t="s">
        <v>54</v>
      </c>
      <c r="V5" s="57"/>
      <c r="W5" s="57"/>
      <c r="X5" s="57" t="s">
        <v>55</v>
      </c>
      <c r="Y5" s="4" t="s">
        <v>56</v>
      </c>
      <c r="Z5" s="4" t="s">
        <v>57</v>
      </c>
    </row>
    <row r="6" spans="1:26" ht="48" x14ac:dyDescent="0.25">
      <c r="A6" s="56"/>
      <c r="B6" s="56"/>
      <c r="C6" s="56" t="s">
        <v>58</v>
      </c>
      <c r="D6" s="56" t="s">
        <v>58</v>
      </c>
      <c r="E6" s="56" t="s">
        <v>58</v>
      </c>
      <c r="F6" s="56" t="s">
        <v>58</v>
      </c>
      <c r="G6" s="56" t="s">
        <v>58</v>
      </c>
      <c r="H6" s="56" t="s">
        <v>58</v>
      </c>
      <c r="I6" s="56" t="s">
        <v>3</v>
      </c>
      <c r="J6" s="56" t="s">
        <v>3</v>
      </c>
      <c r="K6" s="56" t="s">
        <v>3</v>
      </c>
      <c r="L6" s="56" t="s">
        <v>3</v>
      </c>
      <c r="M6" s="56" t="s">
        <v>3</v>
      </c>
      <c r="N6" s="6" t="s">
        <v>59</v>
      </c>
      <c r="O6" s="56" t="s">
        <v>59</v>
      </c>
      <c r="P6" s="56" t="s">
        <v>59</v>
      </c>
      <c r="Q6" s="56" t="s">
        <v>59</v>
      </c>
      <c r="R6" s="56" t="s">
        <v>3</v>
      </c>
      <c r="S6" s="56" t="s">
        <v>3</v>
      </c>
      <c r="T6" s="56" t="s">
        <v>3</v>
      </c>
      <c r="U6" s="56" t="s">
        <v>3</v>
      </c>
      <c r="V6" s="56" t="s">
        <v>3</v>
      </c>
      <c r="W6" s="56" t="s">
        <v>3</v>
      </c>
      <c r="X6" s="56" t="s">
        <v>3</v>
      </c>
      <c r="Y6" s="56" t="s">
        <v>3</v>
      </c>
      <c r="Z6" s="56" t="s">
        <v>3</v>
      </c>
    </row>
    <row r="7" spans="1:26" x14ac:dyDescent="0.25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6">
        <v>14</v>
      </c>
      <c r="O7" s="56">
        <v>15</v>
      </c>
      <c r="P7" s="56">
        <v>16</v>
      </c>
      <c r="Q7" s="56">
        <v>17</v>
      </c>
      <c r="R7" s="56">
        <v>18</v>
      </c>
      <c r="S7" s="56">
        <v>19</v>
      </c>
      <c r="T7" s="56">
        <v>20</v>
      </c>
      <c r="U7" s="56">
        <v>21</v>
      </c>
      <c r="V7" s="56">
        <v>22</v>
      </c>
      <c r="W7" s="56">
        <v>23</v>
      </c>
      <c r="X7" s="56">
        <v>24</v>
      </c>
      <c r="Y7" s="56">
        <v>25</v>
      </c>
      <c r="Z7" s="56">
        <v>26</v>
      </c>
    </row>
    <row r="8" spans="1:26" ht="1.5" customHeight="1" x14ac:dyDescent="0.25">
      <c r="A8" s="51" t="s">
        <v>60</v>
      </c>
      <c r="B8" s="51"/>
      <c r="C8" s="7"/>
      <c r="D8" s="7"/>
      <c r="E8" s="7"/>
      <c r="F8" s="7"/>
      <c r="G8" s="7"/>
      <c r="H8" s="8"/>
      <c r="I8" s="56"/>
      <c r="J8" s="8"/>
      <c r="K8" s="8"/>
      <c r="L8" s="8"/>
      <c r="M8" s="8"/>
      <c r="N8" s="56"/>
      <c r="O8" s="56"/>
      <c r="P8" s="56"/>
      <c r="Q8" s="8"/>
      <c r="R8" s="56"/>
      <c r="S8" s="19"/>
      <c r="T8" s="19"/>
      <c r="U8" s="19"/>
      <c r="V8" s="28">
        <f>V9+V10+V11</f>
        <v>1849317760</v>
      </c>
      <c r="W8" s="28">
        <f>W9+W10+W11</f>
        <v>10496276835.436001</v>
      </c>
      <c r="X8" s="28">
        <f>X9+X10+X11</f>
        <v>9081682956.7859993</v>
      </c>
      <c r="Y8" s="28">
        <f>Y9+Y10+Y11</f>
        <v>201144692.84</v>
      </c>
      <c r="Z8" s="28">
        <f>Z9+Z10+Z11</f>
        <v>1230981460.49</v>
      </c>
    </row>
    <row r="9" spans="1:26" hidden="1" x14ac:dyDescent="0.25">
      <c r="A9" s="55" t="s">
        <v>61</v>
      </c>
      <c r="B9" s="55"/>
      <c r="C9" s="1">
        <f>C14+C19+C24+C29+C34+C39+C44+C49+C54+C59+C64+C69+C74+C79+C84+C89+C94+C99+C104+C109+C114+C119+C124+C129+C134+C139+C144+C149+C154+C159+C164+C169+C174+C179+C184+C189+C194+C199+C204+C209+C214+C219+C224+C229+C234+C239+C244+C249+C254+C259+C264+C269</f>
        <v>48442882.139999963</v>
      </c>
      <c r="D9" s="1">
        <f>D14+D19+D24+D29+D34+D39+D44+D49+D54+D59+D64+D69+D74+D79+D84+D89+D94+D99+D104+D109+D114+D119+D124+D129+D134+D139+D144+D149+D154+D159+D164+D169+D174+D179+D184+D189+D194+D199+D204+D209+D214+D219+D224+D229+D234+D239+D244+D249+D254+D259+D264+D269</f>
        <v>42345164.559999973</v>
      </c>
      <c r="E9" s="1">
        <f>E14+E19+E24+E29+E34+E39+E44+E49+E54+E59+E64+E69+E74+E79+E84+E89+E94+E99+E104+E109+E114+E119+E124+E129+E134+E139+E144+E149+E154+E159+E164+E169+E174+E179+E184+E189+E194+E199+E204+E209+E214+E219+E224+E229+E234+E239+E244+E249+E254+E259+E264+E269</f>
        <v>1459529.47</v>
      </c>
      <c r="F9" s="1">
        <f>F14+F19+F24+F29+F34+F39+F44+F49+F54+F59+F64+F69+F74+F79+F84+F89+F94+F99+F104+F109+F114+F119+F124+F129+F134+F139+F144+F149+F154+F159+F164+F169+F174+F179+F184+F189+F194+F199+F204+F209+F214+F219+F224+F229+F234+F239+F244+F249+F254+F259+F264+F269</f>
        <v>4638188.1100000013</v>
      </c>
      <c r="G9" s="1">
        <f>G14+G19+G24+G29+G34+G39+G44+G49+G54+G59+G64+G69+G74+G79+G84+G89+G94+G99+G104+G109+G114+G119+G124+G129+G134+G139+G144+G149+G154+G159+G164+G169+G174+G179+G184+G189+G194+G199+G204+G209+G214+G219+G224+G229+G234+G239+G244+G249+G254+G259+G264+G269</f>
        <v>4355.7</v>
      </c>
      <c r="H9" s="1"/>
      <c r="I9" s="27">
        <v>6.3</v>
      </c>
      <c r="J9" s="1">
        <f t="shared" ref="J9:M11" si="0">J14+J19+J24+J29+J34+J39+J44+J49+J54+J59+J64+J69+J74+J79+J84+J89+J94+J99+J104+J109+J114+J119+J124+J129+J134+J139+J144+J149+J154+J159+J164+J169+J174+J179+J184+J189+J194+J199+J204+J209+J214+J219+J224+J229+J234+J239+J244+J249+J254+J259+J264+J269</f>
        <v>305190159</v>
      </c>
      <c r="K9" s="1">
        <f t="shared" si="0"/>
        <v>266774550</v>
      </c>
      <c r="L9" s="1">
        <f t="shared" si="0"/>
        <v>9195034</v>
      </c>
      <c r="M9" s="1">
        <f t="shared" si="0"/>
        <v>29220575</v>
      </c>
      <c r="N9" s="1"/>
      <c r="O9" s="1"/>
      <c r="P9" s="1"/>
      <c r="Q9" s="1">
        <v>95</v>
      </c>
      <c r="R9" s="1"/>
      <c r="S9" s="1"/>
      <c r="T9" s="1"/>
      <c r="U9" s="1"/>
      <c r="V9" s="1">
        <f t="shared" ref="V9:Z11" si="1">V14+V19+V24+V29+V34+V39+V44+V49+V54+V59+V64+V69+V74+V79+V84+V89+V94+V99+V104+V109+V114+V119+V124+V129+V134+V139+V144+V149+V154+V159+V164+V169+V174+V179+V184+V189+V194+V199+V204+V209+V214+V219+V224+V229+V234+V239+V244+V249+V254+V259+V264+V269</f>
        <v>1593984570</v>
      </c>
      <c r="W9" s="1">
        <f t="shared" si="1"/>
        <v>4199518075</v>
      </c>
      <c r="X9" s="1">
        <f t="shared" si="1"/>
        <v>4074583805</v>
      </c>
      <c r="Y9" s="1">
        <f>Y14+Y19+Y24+Y29+Y34+Y39+Y44+Y49+Y54+Y59+Y64+Y69+Y74+Y79+Y84+Y89+Y94+Y99+Y104+Y109+Y114+Y119+Y124+Y129+Y134+Y139+Y144+Y149+Y154+Y159+Y164+Y169+Y174+Y179+Y184+Y189+Y194+Y199+Y204+Y209+Y214+Y219+Y224+Y229+Y234+Y239+Y244+Y249+Y254+Y259+Y264+Y269</f>
        <v>52002350.840000004</v>
      </c>
      <c r="Z9" s="1">
        <f t="shared" si="1"/>
        <v>90464193.840000004</v>
      </c>
    </row>
    <row r="10" spans="1:26" hidden="1" x14ac:dyDescent="0.25">
      <c r="A10" s="55" t="s">
        <v>62</v>
      </c>
      <c r="B10" s="55"/>
      <c r="C10" s="1">
        <f t="shared" ref="C10:F11" si="2">C15+C20+C25+C30+C35+C40+C45+C50+C55+C60+C65+C70+C75+C80+C85+C90+C95+C100+C105+C110+C115+C120+C125+C130+C135+C140+C145+C150+C155+C160+C165+C170+C175+C180+C185+C190+C195+C200+C205+C210+C215+C220+C225+C230+C235+C240+C245+C250+C255+C260+C265+C270</f>
        <v>48332566.099999964</v>
      </c>
      <c r="D10" s="1">
        <f t="shared" si="2"/>
        <v>41014541.959999971</v>
      </c>
      <c r="E10" s="1">
        <f t="shared" si="2"/>
        <v>1495543.2599999998</v>
      </c>
      <c r="F10" s="1">
        <f t="shared" si="2"/>
        <v>5822480.8800000008</v>
      </c>
      <c r="G10" s="1"/>
      <c r="H10" s="1"/>
      <c r="I10" s="27">
        <v>6.3</v>
      </c>
      <c r="J10" s="1">
        <f t="shared" si="0"/>
        <v>304447518</v>
      </c>
      <c r="K10" s="1">
        <f t="shared" si="0"/>
        <v>258391619</v>
      </c>
      <c r="L10" s="1">
        <f t="shared" si="0"/>
        <v>9421922</v>
      </c>
      <c r="M10" s="1">
        <f t="shared" si="0"/>
        <v>36681623</v>
      </c>
      <c r="N10" s="1"/>
      <c r="O10" s="1"/>
      <c r="P10" s="1"/>
      <c r="Q10" s="1">
        <v>95</v>
      </c>
      <c r="R10" s="1"/>
      <c r="S10" s="1"/>
      <c r="T10" s="1"/>
      <c r="U10" s="1"/>
      <c r="V10" s="1">
        <f t="shared" si="1"/>
        <v>132126816</v>
      </c>
      <c r="W10" s="1">
        <f t="shared" si="1"/>
        <v>2831462843.6500001</v>
      </c>
      <c r="X10" s="1">
        <f t="shared" si="1"/>
        <v>2414748877</v>
      </c>
      <c r="Y10" s="1">
        <f>Y15+Y20+Y25+Y30+Y35+Y40+Y45+Y50+Y55+Y60+Y65+Y70+Y75+Y80+Y85+Y90+Y95+Y100+Y105+Y110+Y115+Y120+Y125+Y130+Y135+Y140+Y145+Y150+Y155+Y160+Y165+Y170+Y175+Y180+Y185+Y190+Y195+Y200+Y205+Y210+Y215+Y220+Y225+Y230+Y235+Y240+Y245+Y250+Y255+Y260+Y265+Y270</f>
        <v>65868569</v>
      </c>
      <c r="Z10" s="1">
        <f t="shared" si="1"/>
        <v>350845397.64999998</v>
      </c>
    </row>
    <row r="11" spans="1:26" hidden="1" x14ac:dyDescent="0.25">
      <c r="A11" s="55" t="s">
        <v>63</v>
      </c>
      <c r="B11" s="55"/>
      <c r="C11" s="1">
        <f t="shared" si="2"/>
        <v>48369068.49999997</v>
      </c>
      <c r="D11" s="1">
        <f t="shared" si="2"/>
        <v>41034915.639999971</v>
      </c>
      <c r="E11" s="1">
        <f t="shared" si="2"/>
        <v>1495543.2599999998</v>
      </c>
      <c r="F11" s="1">
        <f t="shared" si="2"/>
        <v>5838609.6000000006</v>
      </c>
      <c r="G11" s="1"/>
      <c r="H11" s="1"/>
      <c r="I11" s="27">
        <v>6.3</v>
      </c>
      <c r="J11" s="1">
        <f t="shared" si="0"/>
        <v>304677482</v>
      </c>
      <c r="K11" s="1">
        <f t="shared" si="0"/>
        <v>258519972</v>
      </c>
      <c r="L11" s="1">
        <f t="shared" si="0"/>
        <v>9421922</v>
      </c>
      <c r="M11" s="1">
        <f t="shared" si="0"/>
        <v>36783234</v>
      </c>
      <c r="N11" s="1"/>
      <c r="O11" s="1"/>
      <c r="P11" s="1"/>
      <c r="Q11" s="1">
        <v>95</v>
      </c>
      <c r="R11" s="1"/>
      <c r="S11" s="1"/>
      <c r="T11" s="1"/>
      <c r="U11" s="1"/>
      <c r="V11" s="1">
        <f t="shared" si="1"/>
        <v>123206374</v>
      </c>
      <c r="W11" s="1">
        <f t="shared" si="1"/>
        <v>3465295916.7860003</v>
      </c>
      <c r="X11" s="1">
        <f t="shared" si="1"/>
        <v>2592350274.7860003</v>
      </c>
      <c r="Y11" s="1">
        <f t="shared" si="1"/>
        <v>83273773</v>
      </c>
      <c r="Z11" s="1">
        <f t="shared" si="1"/>
        <v>789671869</v>
      </c>
    </row>
    <row r="12" spans="1:26" ht="24" x14ac:dyDescent="0.25">
      <c r="A12" s="51">
        <v>1</v>
      </c>
      <c r="B12" s="52" t="s">
        <v>87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4"/>
    </row>
    <row r="13" spans="1:26" ht="36" x14ac:dyDescent="0.25">
      <c r="A13" s="51" t="s">
        <v>64</v>
      </c>
      <c r="B13" s="51"/>
      <c r="C13" s="7"/>
      <c r="D13" s="7"/>
      <c r="E13" s="7"/>
      <c r="F13" s="7"/>
      <c r="G13" s="7"/>
      <c r="H13" s="8"/>
      <c r="I13" s="56"/>
      <c r="J13" s="8"/>
      <c r="K13" s="8"/>
      <c r="L13" s="8"/>
      <c r="M13" s="8"/>
      <c r="N13" s="56"/>
      <c r="O13" s="56"/>
      <c r="P13" s="56"/>
      <c r="Q13" s="30"/>
      <c r="R13" s="31"/>
      <c r="S13" s="32"/>
      <c r="T13" s="32"/>
      <c r="U13" s="32"/>
      <c r="V13" s="33">
        <v>6104824</v>
      </c>
      <c r="W13" s="33">
        <v>25775030</v>
      </c>
      <c r="X13" s="33">
        <v>25775030</v>
      </c>
      <c r="Y13" s="33"/>
      <c r="Z13" s="28"/>
    </row>
    <row r="14" spans="1:26" x14ac:dyDescent="0.25">
      <c r="A14" s="50" t="s">
        <v>65</v>
      </c>
      <c r="B14" s="50"/>
      <c r="C14" s="7">
        <v>105366.12999999996</v>
      </c>
      <c r="D14" s="9">
        <v>105366.12999999996</v>
      </c>
      <c r="E14" s="10"/>
      <c r="F14" s="10"/>
      <c r="G14" s="11"/>
      <c r="H14" s="11"/>
      <c r="I14" s="11">
        <v>6.3</v>
      </c>
      <c r="J14" s="12">
        <v>663807</v>
      </c>
      <c r="K14" s="13">
        <v>663807</v>
      </c>
      <c r="L14" s="13"/>
      <c r="M14" s="13"/>
      <c r="N14" s="3">
        <v>80.83</v>
      </c>
      <c r="O14" s="2"/>
      <c r="P14" s="2"/>
      <c r="Q14" s="34">
        <v>95</v>
      </c>
      <c r="R14" s="35"/>
      <c r="S14" s="35"/>
      <c r="T14" s="35"/>
      <c r="U14" s="35"/>
      <c r="V14" s="45">
        <v>5424435</v>
      </c>
      <c r="W14" s="37">
        <v>11541164</v>
      </c>
      <c r="X14" s="45">
        <v>11541164</v>
      </c>
      <c r="Y14" s="45">
        <f>K14*0.8*0.95*12</f>
        <v>6053919.8399999999</v>
      </c>
      <c r="Z14" s="29">
        <f>Y14+V14</f>
        <v>11478354.84</v>
      </c>
    </row>
    <row r="15" spans="1:26" x14ac:dyDescent="0.25">
      <c r="A15" s="50" t="s">
        <v>66</v>
      </c>
      <c r="B15" s="50"/>
      <c r="C15" s="7">
        <v>105366.12999999996</v>
      </c>
      <c r="D15" s="9">
        <v>105366.12999999996</v>
      </c>
      <c r="E15" s="9"/>
      <c r="F15" s="9"/>
      <c r="G15" s="9"/>
      <c r="H15" s="9"/>
      <c r="I15" s="9">
        <v>6.3</v>
      </c>
      <c r="J15" s="12">
        <v>663807</v>
      </c>
      <c r="K15" s="13">
        <v>663807</v>
      </c>
      <c r="L15" s="13"/>
      <c r="M15" s="13"/>
      <c r="N15" s="61">
        <v>90</v>
      </c>
      <c r="O15" s="2">
        <v>82</v>
      </c>
      <c r="P15" s="2"/>
      <c r="Q15" s="34">
        <v>95</v>
      </c>
      <c r="R15" s="38"/>
      <c r="S15" s="39"/>
      <c r="T15" s="39"/>
      <c r="U15" s="39"/>
      <c r="V15" s="45">
        <v>321933</v>
      </c>
      <c r="W15" s="37">
        <v>7064750</v>
      </c>
      <c r="X15" s="45">
        <v>7064750</v>
      </c>
      <c r="Y15" s="34"/>
      <c r="Z15" s="2"/>
    </row>
    <row r="16" spans="1:26" x14ac:dyDescent="0.25">
      <c r="A16" s="50" t="s">
        <v>67</v>
      </c>
      <c r="B16" s="50"/>
      <c r="C16" s="7">
        <v>105366.12999999996</v>
      </c>
      <c r="D16" s="9">
        <v>105366.12999999996</v>
      </c>
      <c r="E16" s="9"/>
      <c r="F16" s="9"/>
      <c r="G16" s="9"/>
      <c r="H16" s="9"/>
      <c r="I16" s="9">
        <v>6.3</v>
      </c>
      <c r="J16" s="12">
        <v>663807</v>
      </c>
      <c r="K16" s="13">
        <v>663807</v>
      </c>
      <c r="L16" s="13"/>
      <c r="M16" s="13"/>
      <c r="N16" s="61">
        <v>90</v>
      </c>
      <c r="O16" s="2">
        <v>83</v>
      </c>
      <c r="P16" s="2"/>
      <c r="Q16" s="34">
        <v>95</v>
      </c>
      <c r="R16" s="39"/>
      <c r="S16" s="39"/>
      <c r="T16" s="39"/>
      <c r="U16" s="39"/>
      <c r="V16" s="45">
        <v>358456</v>
      </c>
      <c r="W16" s="37">
        <v>7169116</v>
      </c>
      <c r="X16" s="45">
        <v>7169116</v>
      </c>
      <c r="Y16" s="35"/>
      <c r="Z16" s="6"/>
    </row>
    <row r="17" spans="1:26" ht="0.75" customHeight="1" x14ac:dyDescent="0.25">
      <c r="A17" s="51">
        <v>2</v>
      </c>
      <c r="B17" s="52" t="s">
        <v>88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</row>
    <row r="18" spans="1:26" ht="36" hidden="1" x14ac:dyDescent="0.25">
      <c r="A18" s="51" t="s">
        <v>68</v>
      </c>
      <c r="B18" s="51"/>
      <c r="C18" s="7"/>
      <c r="D18" s="15"/>
      <c r="E18" s="15"/>
      <c r="F18" s="15"/>
      <c r="G18" s="7"/>
      <c r="H18" s="8"/>
      <c r="I18" s="56"/>
      <c r="J18" s="8"/>
      <c r="K18" s="8"/>
      <c r="L18" s="13"/>
      <c r="M18" s="13"/>
      <c r="N18" s="56"/>
      <c r="O18" s="56"/>
      <c r="P18" s="56"/>
      <c r="Q18" s="8"/>
      <c r="R18" s="56"/>
      <c r="S18" s="19"/>
      <c r="T18" s="19"/>
      <c r="U18" s="19"/>
      <c r="V18" s="28">
        <f>V19+V20+V21</f>
        <v>1137428</v>
      </c>
      <c r="W18" s="28">
        <f t="shared" ref="W18:Z18" si="3">W19+W20+W21</f>
        <v>42216988</v>
      </c>
      <c r="X18" s="28">
        <f t="shared" si="3"/>
        <v>36546701</v>
      </c>
      <c r="Y18" s="28"/>
      <c r="Z18" s="28">
        <f t="shared" si="3"/>
        <v>5670287</v>
      </c>
    </row>
    <row r="19" spans="1:26" hidden="1" x14ac:dyDescent="0.25">
      <c r="A19" s="50" t="s">
        <v>65</v>
      </c>
      <c r="B19" s="50"/>
      <c r="C19" s="7">
        <f>D19+E19+F19</f>
        <v>249110.30999999982</v>
      </c>
      <c r="D19" s="9">
        <v>199860.87999999986</v>
      </c>
      <c r="E19" s="10">
        <v>1419.58</v>
      </c>
      <c r="F19" s="10">
        <v>47829.849999999991</v>
      </c>
      <c r="G19" s="11"/>
      <c r="H19" s="11"/>
      <c r="I19" s="11">
        <v>6.3</v>
      </c>
      <c r="J19" s="12">
        <f>K19+L19+M19</f>
        <v>1569395</v>
      </c>
      <c r="K19" s="13">
        <f>ROUND(D19*I19,0)</f>
        <v>1259124</v>
      </c>
      <c r="L19" s="13">
        <f>ROUND(E19*I19,)</f>
        <v>8943</v>
      </c>
      <c r="M19" s="13">
        <f>FLOOR(F19*I19,1)</f>
        <v>301328</v>
      </c>
      <c r="N19" s="3">
        <v>86.79</v>
      </c>
      <c r="O19" s="2"/>
      <c r="P19" s="2"/>
      <c r="Q19" s="2">
        <v>95</v>
      </c>
      <c r="R19" s="8"/>
      <c r="S19" s="8"/>
      <c r="T19" s="8"/>
      <c r="U19" s="8"/>
      <c r="V19" s="48"/>
      <c r="W19" s="14">
        <f>X19+Y19+Z19</f>
        <v>12457849</v>
      </c>
      <c r="X19" s="48">
        <f>CEILING(K19*N19*Q19*12/10000+V19,1)</f>
        <v>12457849</v>
      </c>
      <c r="Y19" s="48"/>
      <c r="Z19" s="48"/>
    </row>
    <row r="20" spans="1:26" hidden="1" x14ac:dyDescent="0.25">
      <c r="A20" s="50" t="s">
        <v>66</v>
      </c>
      <c r="B20" s="50"/>
      <c r="C20" s="7">
        <f>D20+E20+F20</f>
        <v>245481.50999999983</v>
      </c>
      <c r="D20" s="9">
        <v>183660.22999999986</v>
      </c>
      <c r="E20" s="9">
        <v>1419.58</v>
      </c>
      <c r="F20" s="9">
        <v>60401.69999999999</v>
      </c>
      <c r="G20" s="9"/>
      <c r="H20" s="9"/>
      <c r="I20" s="9">
        <v>6.3</v>
      </c>
      <c r="J20" s="12">
        <f>K20+L20+M20</f>
        <v>1546532</v>
      </c>
      <c r="K20" s="13">
        <v>1157059</v>
      </c>
      <c r="L20" s="13">
        <f t="shared" ref="L20:L21" si="4">ROUND(E20*I20,)</f>
        <v>8943</v>
      </c>
      <c r="M20" s="13">
        <f t="shared" ref="M20:M21" si="5">FLOOR(F20*I20,1)</f>
        <v>380530</v>
      </c>
      <c r="N20" s="2">
        <v>87</v>
      </c>
      <c r="O20" s="2"/>
      <c r="P20" s="2"/>
      <c r="Q20" s="2">
        <v>95</v>
      </c>
      <c r="R20" s="16"/>
      <c r="S20" s="16"/>
      <c r="T20" s="16"/>
      <c r="U20" s="16"/>
      <c r="V20" s="48">
        <v>655675</v>
      </c>
      <c r="W20" s="14">
        <f>X20+Y20+Z20</f>
        <v>17801674</v>
      </c>
      <c r="X20" s="48">
        <f>CEILING(K20*N20*Q20*12/10000+V20,1)</f>
        <v>12131387</v>
      </c>
      <c r="Y20" s="2"/>
      <c r="Z20" s="2">
        <v>5670287</v>
      </c>
    </row>
    <row r="21" spans="1:26" hidden="1" x14ac:dyDescent="0.25">
      <c r="A21" s="50" t="s">
        <v>67</v>
      </c>
      <c r="B21" s="50"/>
      <c r="C21" s="7">
        <f>D21+E21+F21</f>
        <v>245481.50999999983</v>
      </c>
      <c r="D21" s="9">
        <v>183660.22999999986</v>
      </c>
      <c r="E21" s="9">
        <v>1419.58</v>
      </c>
      <c r="F21" s="9">
        <v>60401.69999999999</v>
      </c>
      <c r="G21" s="9"/>
      <c r="H21" s="9"/>
      <c r="I21" s="9">
        <v>6.3</v>
      </c>
      <c r="J21" s="12">
        <f>K21+L21+M21</f>
        <v>1546532</v>
      </c>
      <c r="K21" s="13">
        <v>1157059</v>
      </c>
      <c r="L21" s="13">
        <f t="shared" si="4"/>
        <v>8943</v>
      </c>
      <c r="M21" s="13">
        <f t="shared" si="5"/>
        <v>380530</v>
      </c>
      <c r="N21" s="2">
        <v>87</v>
      </c>
      <c r="O21" s="2"/>
      <c r="P21" s="2"/>
      <c r="Q21" s="2">
        <v>95</v>
      </c>
      <c r="R21" s="16"/>
      <c r="S21" s="16"/>
      <c r="T21" s="16"/>
      <c r="U21" s="16"/>
      <c r="V21" s="48">
        <v>481753</v>
      </c>
      <c r="W21" s="14">
        <f>X21+Y21+Z21</f>
        <v>11957465</v>
      </c>
      <c r="X21" s="48">
        <f>CEILING(K21*N21*Q21*12/10000+V21,1)</f>
        <v>11957465</v>
      </c>
      <c r="Y21" s="6"/>
      <c r="Z21" s="6"/>
    </row>
    <row r="22" spans="1:26" ht="24" x14ac:dyDescent="0.25">
      <c r="A22" s="51">
        <v>3</v>
      </c>
      <c r="B22" s="52" t="s">
        <v>89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4"/>
    </row>
    <row r="23" spans="1:26" ht="36" x14ac:dyDescent="0.25">
      <c r="A23" s="51" t="s">
        <v>69</v>
      </c>
      <c r="B23" s="51"/>
      <c r="C23" s="7"/>
      <c r="D23" s="15"/>
      <c r="E23" s="15"/>
      <c r="F23" s="15"/>
      <c r="G23" s="7"/>
      <c r="H23" s="8"/>
      <c r="I23" s="56"/>
      <c r="J23" s="8"/>
      <c r="K23" s="8"/>
      <c r="L23" s="13"/>
      <c r="M23" s="13"/>
      <c r="N23" s="56"/>
      <c r="O23" s="56"/>
      <c r="P23" s="56"/>
      <c r="Q23" s="30"/>
      <c r="R23" s="31"/>
      <c r="S23" s="32"/>
      <c r="T23" s="32"/>
      <c r="U23" s="32"/>
      <c r="V23" s="33">
        <v>56818348</v>
      </c>
      <c r="W23" s="33">
        <v>236706521</v>
      </c>
      <c r="X23" s="33">
        <v>236706521</v>
      </c>
      <c r="Y23" s="28"/>
      <c r="Z23" s="28"/>
    </row>
    <row r="24" spans="1:26" x14ac:dyDescent="0.25">
      <c r="A24" s="50" t="s">
        <v>65</v>
      </c>
      <c r="B24" s="50"/>
      <c r="C24" s="7">
        <v>1126355.22</v>
      </c>
      <c r="D24" s="9">
        <v>1072869.45</v>
      </c>
      <c r="E24" s="10">
        <v>21975.47</v>
      </c>
      <c r="F24" s="10">
        <v>31510.300000000003</v>
      </c>
      <c r="G24" s="11"/>
      <c r="H24" s="11"/>
      <c r="I24" s="11">
        <v>6.3</v>
      </c>
      <c r="J24" s="12">
        <v>7096037</v>
      </c>
      <c r="K24" s="13">
        <v>6759078</v>
      </c>
      <c r="L24" s="13">
        <v>138445</v>
      </c>
      <c r="M24" s="13">
        <v>198514</v>
      </c>
      <c r="N24" s="3">
        <v>75.62</v>
      </c>
      <c r="O24" s="2"/>
      <c r="P24" s="2"/>
      <c r="Q24" s="34">
        <v>95</v>
      </c>
      <c r="R24" s="37"/>
      <c r="S24" s="37"/>
      <c r="T24" s="37"/>
      <c r="U24" s="37"/>
      <c r="V24" s="36">
        <v>50441560</v>
      </c>
      <c r="W24" s="37">
        <v>107540788</v>
      </c>
      <c r="X24" s="36">
        <v>107540788</v>
      </c>
      <c r="Y24" s="48"/>
      <c r="Z24" s="48"/>
    </row>
    <row r="25" spans="1:26" x14ac:dyDescent="0.25">
      <c r="A25" s="50" t="s">
        <v>66</v>
      </c>
      <c r="B25" s="50"/>
      <c r="C25" s="7">
        <v>1126355.2200000002</v>
      </c>
      <c r="D25" s="9">
        <v>1055032.82</v>
      </c>
      <c r="E25" s="9">
        <v>23502.280000000002</v>
      </c>
      <c r="F25" s="9">
        <v>47820.12</v>
      </c>
      <c r="G25" s="9"/>
      <c r="H25" s="9"/>
      <c r="I25" s="9">
        <v>6.3</v>
      </c>
      <c r="J25" s="12">
        <v>7096038</v>
      </c>
      <c r="K25" s="13">
        <v>6646707</v>
      </c>
      <c r="L25" s="13">
        <v>148064</v>
      </c>
      <c r="M25" s="13">
        <v>301267</v>
      </c>
      <c r="N25" s="61">
        <v>83</v>
      </c>
      <c r="O25" s="2">
        <v>76</v>
      </c>
      <c r="P25" s="2"/>
      <c r="Q25" s="34">
        <v>95</v>
      </c>
      <c r="R25" s="37"/>
      <c r="S25" s="37"/>
      <c r="T25" s="37"/>
      <c r="U25" s="34"/>
      <c r="V25" s="36">
        <v>3066728</v>
      </c>
      <c r="W25" s="37">
        <v>62964531</v>
      </c>
      <c r="X25" s="36">
        <v>62964531</v>
      </c>
      <c r="Y25" s="2"/>
      <c r="Z25" s="2"/>
    </row>
    <row r="26" spans="1:26" x14ac:dyDescent="0.25">
      <c r="A26" s="50" t="s">
        <v>67</v>
      </c>
      <c r="B26" s="50"/>
      <c r="C26" s="7">
        <v>1126355.2200000002</v>
      </c>
      <c r="D26" s="9">
        <v>1055032.82</v>
      </c>
      <c r="E26" s="9">
        <v>23502.280000000002</v>
      </c>
      <c r="F26" s="9">
        <v>47820.12</v>
      </c>
      <c r="G26" s="9"/>
      <c r="H26" s="9"/>
      <c r="I26" s="9">
        <v>6.3</v>
      </c>
      <c r="J26" s="12">
        <v>7096038</v>
      </c>
      <c r="K26" s="13">
        <v>6646707</v>
      </c>
      <c r="L26" s="13">
        <v>148064</v>
      </c>
      <c r="M26" s="13">
        <v>301267</v>
      </c>
      <c r="N26" s="61">
        <v>83</v>
      </c>
      <c r="O26" s="2">
        <v>76</v>
      </c>
      <c r="P26" s="2"/>
      <c r="Q26" s="34">
        <v>95</v>
      </c>
      <c r="R26" s="37"/>
      <c r="S26" s="37"/>
      <c r="T26" s="37"/>
      <c r="U26" s="34"/>
      <c r="V26" s="36">
        <v>3310060</v>
      </c>
      <c r="W26" s="37">
        <v>66201202</v>
      </c>
      <c r="X26" s="36">
        <v>66201202</v>
      </c>
      <c r="Y26" s="6"/>
      <c r="Z26" s="6"/>
    </row>
    <row r="27" spans="1:26" ht="0.75" customHeight="1" x14ac:dyDescent="0.25">
      <c r="A27" s="51">
        <v>4</v>
      </c>
      <c r="B27" s="52" t="s">
        <v>90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4"/>
    </row>
    <row r="28" spans="1:26" ht="36" hidden="1" x14ac:dyDescent="0.25">
      <c r="A28" s="51" t="s">
        <v>144</v>
      </c>
      <c r="B28" s="51"/>
      <c r="C28" s="7"/>
      <c r="D28" s="15"/>
      <c r="E28" s="15"/>
      <c r="F28" s="15"/>
      <c r="G28" s="7"/>
      <c r="H28" s="8"/>
      <c r="I28" s="56"/>
      <c r="J28" s="8"/>
      <c r="K28" s="8"/>
      <c r="L28" s="13"/>
      <c r="M28" s="13"/>
      <c r="N28" s="56"/>
      <c r="O28" s="56"/>
      <c r="P28" s="56"/>
      <c r="Q28" s="8"/>
      <c r="R28" s="56"/>
      <c r="S28" s="19"/>
      <c r="T28" s="19"/>
      <c r="U28" s="19"/>
      <c r="V28" s="28">
        <f>V29+V30+V31</f>
        <v>40359542</v>
      </c>
      <c r="W28" s="28">
        <f t="shared" ref="W28:X28" si="6">W29+W30+W31</f>
        <v>161084754</v>
      </c>
      <c r="X28" s="28">
        <f t="shared" si="6"/>
        <v>161084754</v>
      </c>
      <c r="Y28" s="28"/>
      <c r="Z28" s="28"/>
    </row>
    <row r="29" spans="1:26" hidden="1" x14ac:dyDescent="0.25">
      <c r="A29" s="50" t="s">
        <v>65</v>
      </c>
      <c r="B29" s="50"/>
      <c r="C29" s="7">
        <f>D29+E29+F29</f>
        <v>718661.87000000093</v>
      </c>
      <c r="D29" s="9">
        <v>702871.4700000009</v>
      </c>
      <c r="E29" s="10"/>
      <c r="F29" s="10">
        <v>15790.400000000001</v>
      </c>
      <c r="G29" s="11"/>
      <c r="H29" s="11"/>
      <c r="I29" s="11">
        <v>6.3</v>
      </c>
      <c r="J29" s="12">
        <f>K29+L29+M29</f>
        <v>4527570</v>
      </c>
      <c r="K29" s="13">
        <f>CEILING(D29*I29,1)</f>
        <v>4428091</v>
      </c>
      <c r="L29" s="13"/>
      <c r="M29" s="13">
        <f t="shared" ref="M29:M31" si="7">FLOOR(F29*I29,1)</f>
        <v>99479</v>
      </c>
      <c r="N29" s="3">
        <v>79.48</v>
      </c>
      <c r="O29" s="2"/>
      <c r="P29" s="2"/>
      <c r="Q29" s="2">
        <v>95</v>
      </c>
      <c r="R29" s="8"/>
      <c r="S29" s="8"/>
      <c r="T29" s="8"/>
      <c r="U29" s="8"/>
      <c r="V29" s="48">
        <v>36085532</v>
      </c>
      <c r="W29" s="14">
        <f>X29+Y29+Z29</f>
        <v>76207225</v>
      </c>
      <c r="X29" s="48">
        <f>CEILING(K29*N29*Q29*12/10000+V29,1)</f>
        <v>76207225</v>
      </c>
      <c r="Y29" s="48"/>
      <c r="Z29" s="48"/>
    </row>
    <row r="30" spans="1:26" hidden="1" x14ac:dyDescent="0.25">
      <c r="A30" s="50" t="s">
        <v>66</v>
      </c>
      <c r="B30" s="50"/>
      <c r="C30" s="7">
        <f>D30+E30+F30</f>
        <v>718661.87000000081</v>
      </c>
      <c r="D30" s="9">
        <v>697080.18000000087</v>
      </c>
      <c r="E30" s="9"/>
      <c r="F30" s="9">
        <v>21581.690000000002</v>
      </c>
      <c r="G30" s="9"/>
      <c r="H30" s="9"/>
      <c r="I30" s="9">
        <v>6.3</v>
      </c>
      <c r="J30" s="12">
        <f>K30+L30+M30</f>
        <v>4527569</v>
      </c>
      <c r="K30" s="13">
        <v>4391605</v>
      </c>
      <c r="L30" s="13"/>
      <c r="M30" s="13">
        <f t="shared" si="7"/>
        <v>135964</v>
      </c>
      <c r="N30" s="2">
        <v>80</v>
      </c>
      <c r="O30" s="2"/>
      <c r="P30" s="2"/>
      <c r="Q30" s="2">
        <v>95</v>
      </c>
      <c r="R30" s="8"/>
      <c r="S30" s="8"/>
      <c r="T30" s="8"/>
      <c r="U30" s="6"/>
      <c r="V30" s="48">
        <v>2111667</v>
      </c>
      <c r="W30" s="14">
        <v>42163105</v>
      </c>
      <c r="X30" s="48">
        <v>42163105</v>
      </c>
      <c r="Y30" s="2"/>
      <c r="Z30" s="2"/>
    </row>
    <row r="31" spans="1:26" hidden="1" x14ac:dyDescent="0.25">
      <c r="A31" s="50" t="s">
        <v>67</v>
      </c>
      <c r="B31" s="50"/>
      <c r="C31" s="7">
        <f>D31+E31+F31</f>
        <v>718661.87000000081</v>
      </c>
      <c r="D31" s="9">
        <v>697080.18000000087</v>
      </c>
      <c r="E31" s="9"/>
      <c r="F31" s="9">
        <v>21581.690000000002</v>
      </c>
      <c r="G31" s="9"/>
      <c r="H31" s="9"/>
      <c r="I31" s="9">
        <v>6.3</v>
      </c>
      <c r="J31" s="12">
        <f>K31+L31+M31</f>
        <v>4527569</v>
      </c>
      <c r="K31" s="13">
        <v>4391605</v>
      </c>
      <c r="L31" s="13"/>
      <c r="M31" s="13">
        <f t="shared" si="7"/>
        <v>135964</v>
      </c>
      <c r="N31" s="2">
        <v>81</v>
      </c>
      <c r="O31" s="2"/>
      <c r="P31" s="2"/>
      <c r="Q31" s="2">
        <v>95</v>
      </c>
      <c r="R31" s="8"/>
      <c r="S31" s="8"/>
      <c r="T31" s="8"/>
      <c r="U31" s="6"/>
      <c r="V31" s="48">
        <v>2162343</v>
      </c>
      <c r="W31" s="14">
        <v>42714424</v>
      </c>
      <c r="X31" s="48">
        <v>42714424</v>
      </c>
      <c r="Y31" s="6"/>
      <c r="Z31" s="6"/>
    </row>
    <row r="32" spans="1:26" ht="24" x14ac:dyDescent="0.25">
      <c r="A32" s="51">
        <v>5</v>
      </c>
      <c r="B32" s="52" t="s">
        <v>91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4"/>
    </row>
    <row r="33" spans="1:26" ht="36" x14ac:dyDescent="0.25">
      <c r="A33" s="51" t="s">
        <v>145</v>
      </c>
      <c r="B33" s="51"/>
      <c r="C33" s="7"/>
      <c r="D33" s="15"/>
      <c r="E33" s="15"/>
      <c r="F33" s="15"/>
      <c r="G33" s="7"/>
      <c r="H33" s="8"/>
      <c r="I33" s="56"/>
      <c r="J33" s="8"/>
      <c r="K33" s="8"/>
      <c r="L33" s="13"/>
      <c r="M33" s="13"/>
      <c r="N33" s="56"/>
      <c r="O33" s="56"/>
      <c r="P33" s="56"/>
      <c r="Q33" s="30"/>
      <c r="R33" s="31"/>
      <c r="S33" s="32"/>
      <c r="T33" s="32"/>
      <c r="U33" s="32"/>
      <c r="V33" s="33">
        <v>3716053</v>
      </c>
      <c r="W33" s="33">
        <v>16134446</v>
      </c>
      <c r="X33" s="33">
        <v>16134446</v>
      </c>
      <c r="Y33" s="28"/>
      <c r="Z33" s="28"/>
    </row>
    <row r="34" spans="1:26" x14ac:dyDescent="0.25">
      <c r="A34" s="50" t="s">
        <v>65</v>
      </c>
      <c r="B34" s="50"/>
      <c r="C34" s="7">
        <v>62375.129999999983</v>
      </c>
      <c r="D34" s="9">
        <v>62375.129999999983</v>
      </c>
      <c r="E34" s="10"/>
      <c r="F34" s="10"/>
      <c r="G34" s="11"/>
      <c r="H34" s="11"/>
      <c r="I34" s="11">
        <v>6.3</v>
      </c>
      <c r="J34" s="12">
        <v>392963</v>
      </c>
      <c r="K34" s="13">
        <v>392963</v>
      </c>
      <c r="L34" s="13"/>
      <c r="M34" s="13"/>
      <c r="N34" s="3">
        <v>93.21</v>
      </c>
      <c r="O34" s="2"/>
      <c r="P34" s="2"/>
      <c r="Q34" s="34">
        <v>95</v>
      </c>
      <c r="R34" s="37"/>
      <c r="S34" s="37"/>
      <c r="T34" s="37"/>
      <c r="U34" s="37"/>
      <c r="V34" s="36">
        <v>3279368</v>
      </c>
      <c r="W34" s="37">
        <v>7454969</v>
      </c>
      <c r="X34" s="36">
        <v>7454969</v>
      </c>
      <c r="Y34" s="48"/>
      <c r="Z34" s="48"/>
    </row>
    <row r="35" spans="1:26" x14ac:dyDescent="0.25">
      <c r="A35" s="50" t="s">
        <v>66</v>
      </c>
      <c r="B35" s="50"/>
      <c r="C35" s="7">
        <v>62375.129999999983</v>
      </c>
      <c r="D35" s="9">
        <v>62375.129999999983</v>
      </c>
      <c r="E35" s="9"/>
      <c r="F35" s="9"/>
      <c r="G35" s="9"/>
      <c r="H35" s="9"/>
      <c r="I35" s="9">
        <v>6.3</v>
      </c>
      <c r="J35" s="12">
        <v>392963</v>
      </c>
      <c r="K35" s="13">
        <v>392963</v>
      </c>
      <c r="L35" s="13"/>
      <c r="M35" s="13"/>
      <c r="N35" s="62">
        <v>92</v>
      </c>
      <c r="O35" s="2">
        <v>93</v>
      </c>
      <c r="P35" s="2"/>
      <c r="Q35" s="34">
        <v>95</v>
      </c>
      <c r="R35" s="37"/>
      <c r="S35" s="37"/>
      <c r="T35" s="37"/>
      <c r="U35" s="34"/>
      <c r="V35" s="36">
        <v>219769</v>
      </c>
      <c r="W35" s="37">
        <v>4341165</v>
      </c>
      <c r="X35" s="36">
        <v>4341165</v>
      </c>
      <c r="Y35" s="2"/>
      <c r="Z35" s="2"/>
    </row>
    <row r="36" spans="1:26" x14ac:dyDescent="0.25">
      <c r="A36" s="50" t="s">
        <v>67</v>
      </c>
      <c r="B36" s="50"/>
      <c r="C36" s="7">
        <v>62375.129999999983</v>
      </c>
      <c r="D36" s="9">
        <v>62375.129999999983</v>
      </c>
      <c r="E36" s="9"/>
      <c r="F36" s="9"/>
      <c r="G36" s="9"/>
      <c r="H36" s="9"/>
      <c r="I36" s="9">
        <v>6.3</v>
      </c>
      <c r="J36" s="12">
        <v>392963</v>
      </c>
      <c r="K36" s="13">
        <v>392963</v>
      </c>
      <c r="L36" s="13"/>
      <c r="M36" s="13"/>
      <c r="N36" s="62">
        <v>92</v>
      </c>
      <c r="O36" s="2">
        <v>93</v>
      </c>
      <c r="P36" s="2"/>
      <c r="Q36" s="34">
        <v>95</v>
      </c>
      <c r="R36" s="37"/>
      <c r="S36" s="37"/>
      <c r="T36" s="37"/>
      <c r="U36" s="34"/>
      <c r="V36" s="36">
        <v>216916</v>
      </c>
      <c r="W36" s="37">
        <v>4338312</v>
      </c>
      <c r="X36" s="36">
        <v>4338312</v>
      </c>
      <c r="Y36" s="6"/>
      <c r="Z36" s="6"/>
    </row>
    <row r="37" spans="1:26" ht="24" hidden="1" x14ac:dyDescent="0.25">
      <c r="A37" s="51">
        <v>6</v>
      </c>
      <c r="B37" s="52" t="s">
        <v>92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4"/>
    </row>
    <row r="38" spans="1:26" ht="36" hidden="1" x14ac:dyDescent="0.25">
      <c r="A38" s="51" t="s">
        <v>70</v>
      </c>
      <c r="B38" s="51"/>
      <c r="C38" s="7"/>
      <c r="D38" s="15"/>
      <c r="E38" s="15"/>
      <c r="F38" s="15"/>
      <c r="G38" s="7"/>
      <c r="H38" s="8"/>
      <c r="I38" s="56"/>
      <c r="J38" s="8"/>
      <c r="K38" s="8"/>
      <c r="L38" s="13"/>
      <c r="M38" s="13"/>
      <c r="N38" s="56"/>
      <c r="O38" s="56"/>
      <c r="P38" s="56"/>
      <c r="Q38" s="8"/>
      <c r="R38" s="56"/>
      <c r="S38" s="19"/>
      <c r="T38" s="19"/>
      <c r="U38" s="19"/>
      <c r="V38" s="28">
        <f>V39+V40+V41</f>
        <v>7345527</v>
      </c>
      <c r="W38" s="28">
        <f t="shared" ref="W38:X38" si="8">W39+W40+W41</f>
        <v>22885390</v>
      </c>
      <c r="X38" s="28">
        <f t="shared" si="8"/>
        <v>22885390</v>
      </c>
      <c r="Y38" s="28"/>
      <c r="Z38" s="28"/>
    </row>
    <row r="39" spans="1:26" hidden="1" x14ac:dyDescent="0.25">
      <c r="A39" s="50" t="s">
        <v>65</v>
      </c>
      <c r="B39" s="50"/>
      <c r="C39" s="7">
        <f>D39+E39+F39</f>
        <v>75025.070000000007</v>
      </c>
      <c r="D39" s="9">
        <v>75025.070000000007</v>
      </c>
      <c r="E39" s="10"/>
      <c r="F39" s="10"/>
      <c r="G39" s="11"/>
      <c r="H39" s="11"/>
      <c r="I39" s="11">
        <v>6.3</v>
      </c>
      <c r="J39" s="12">
        <f>K39+L39+M39</f>
        <v>472658</v>
      </c>
      <c r="K39" s="13">
        <f>ROUND(D39*I39,0)</f>
        <v>472658</v>
      </c>
      <c r="L39" s="11"/>
      <c r="M39" s="13"/>
      <c r="N39" s="3">
        <v>96.4</v>
      </c>
      <c r="O39" s="2"/>
      <c r="P39" s="2"/>
      <c r="Q39" s="2">
        <v>95</v>
      </c>
      <c r="R39" s="14"/>
      <c r="S39" s="14"/>
      <c r="T39" s="14"/>
      <c r="U39" s="14"/>
      <c r="V39" s="48">
        <v>6785504</v>
      </c>
      <c r="W39" s="14">
        <f>X39+Y39+Z39</f>
        <v>11979827</v>
      </c>
      <c r="X39" s="48">
        <f>CEILING(K39*N39*Q39*12/10000+V39,1)</f>
        <v>11979827</v>
      </c>
      <c r="Y39" s="48"/>
      <c r="Z39" s="48"/>
    </row>
    <row r="40" spans="1:26" hidden="1" x14ac:dyDescent="0.25">
      <c r="A40" s="50" t="s">
        <v>66</v>
      </c>
      <c r="B40" s="50"/>
      <c r="C40" s="7">
        <f>D40+E40+F40</f>
        <v>75025.070000000007</v>
      </c>
      <c r="D40" s="9">
        <v>75025.070000000007</v>
      </c>
      <c r="E40" s="9"/>
      <c r="F40" s="9"/>
      <c r="G40" s="9"/>
      <c r="H40" s="9"/>
      <c r="I40" s="9">
        <v>6.3</v>
      </c>
      <c r="J40" s="12">
        <f>K40+L40+M40</f>
        <v>472658</v>
      </c>
      <c r="K40" s="13">
        <f>ROUND(D40*I40,0)</f>
        <v>472658</v>
      </c>
      <c r="L40" s="13"/>
      <c r="M40" s="13"/>
      <c r="N40" s="2">
        <v>96</v>
      </c>
      <c r="O40" s="2"/>
      <c r="P40" s="2"/>
      <c r="Q40" s="2">
        <v>95</v>
      </c>
      <c r="R40" s="6"/>
      <c r="S40" s="6"/>
      <c r="T40" s="6"/>
      <c r="U40" s="6"/>
      <c r="V40" s="48">
        <v>273384</v>
      </c>
      <c r="W40" s="14">
        <f>X40+Y40+Z40</f>
        <v>5446154</v>
      </c>
      <c r="X40" s="48">
        <f>CEILING(K40*N40*Q40*12/10000+V40,1)</f>
        <v>5446154</v>
      </c>
      <c r="Y40" s="2"/>
      <c r="Z40" s="2"/>
    </row>
    <row r="41" spans="1:26" hidden="1" x14ac:dyDescent="0.25">
      <c r="A41" s="50" t="s">
        <v>67</v>
      </c>
      <c r="B41" s="50"/>
      <c r="C41" s="7">
        <f>D41+E41+F41</f>
        <v>75025.070000000007</v>
      </c>
      <c r="D41" s="9">
        <v>75025.070000000007</v>
      </c>
      <c r="E41" s="9"/>
      <c r="F41" s="9"/>
      <c r="G41" s="9"/>
      <c r="H41" s="9"/>
      <c r="I41" s="9">
        <v>6.3</v>
      </c>
      <c r="J41" s="12">
        <f>K41+L41+M41</f>
        <v>472658</v>
      </c>
      <c r="K41" s="13">
        <f>ROUND(D41*I41,0)</f>
        <v>472658</v>
      </c>
      <c r="L41" s="13"/>
      <c r="M41" s="13"/>
      <c r="N41" s="2">
        <v>96</v>
      </c>
      <c r="O41" s="2"/>
      <c r="P41" s="2"/>
      <c r="Q41" s="2">
        <v>95</v>
      </c>
      <c r="R41" s="2"/>
      <c r="S41" s="2"/>
      <c r="T41" s="2"/>
      <c r="U41" s="2"/>
      <c r="V41" s="48">
        <v>286639</v>
      </c>
      <c r="W41" s="14">
        <f>X41+Y41+Z41</f>
        <v>5459409</v>
      </c>
      <c r="X41" s="48">
        <f>CEILING(K41*N41*Q41*12/10000+V41,1)</f>
        <v>5459409</v>
      </c>
      <c r="Y41" s="6"/>
      <c r="Z41" s="6"/>
    </row>
    <row r="42" spans="1:26" ht="24" x14ac:dyDescent="0.25">
      <c r="A42" s="51">
        <v>7</v>
      </c>
      <c r="B42" s="52" t="s">
        <v>93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4"/>
    </row>
    <row r="43" spans="1:26" ht="36" x14ac:dyDescent="0.25">
      <c r="A43" s="51" t="s">
        <v>146</v>
      </c>
      <c r="B43" s="51"/>
      <c r="C43" s="7"/>
      <c r="D43" s="15"/>
      <c r="E43" s="15"/>
      <c r="F43" s="15"/>
      <c r="G43" s="7"/>
      <c r="H43" s="8"/>
      <c r="I43" s="56"/>
      <c r="J43" s="8"/>
      <c r="K43" s="8"/>
      <c r="L43" s="13"/>
      <c r="M43" s="13"/>
      <c r="N43" s="56"/>
      <c r="O43" s="56"/>
      <c r="P43" s="56"/>
      <c r="Q43" s="30"/>
      <c r="R43" s="31"/>
      <c r="S43" s="32"/>
      <c r="T43" s="32"/>
      <c r="U43" s="32"/>
      <c r="V43" s="33">
        <v>7375849</v>
      </c>
      <c r="W43" s="33">
        <v>21870567</v>
      </c>
      <c r="X43" s="33">
        <v>21870567</v>
      </c>
      <c r="Y43" s="28"/>
      <c r="Z43" s="28"/>
    </row>
    <row r="44" spans="1:26" x14ac:dyDescent="0.25">
      <c r="A44" s="50" t="s">
        <v>65</v>
      </c>
      <c r="B44" s="50"/>
      <c r="C44" s="7">
        <v>82686.28</v>
      </c>
      <c r="D44" s="9">
        <v>82686.28</v>
      </c>
      <c r="E44" s="10"/>
      <c r="F44" s="10"/>
      <c r="G44" s="11"/>
      <c r="H44" s="11"/>
      <c r="I44" s="11">
        <v>6.3</v>
      </c>
      <c r="J44" s="12">
        <v>520924</v>
      </c>
      <c r="K44" s="13">
        <v>520924</v>
      </c>
      <c r="L44" s="13"/>
      <c r="M44" s="13"/>
      <c r="N44" s="3">
        <v>83.32</v>
      </c>
      <c r="O44" s="2"/>
      <c r="P44" s="2"/>
      <c r="Q44" s="34">
        <v>95</v>
      </c>
      <c r="R44" s="37"/>
      <c r="S44" s="37"/>
      <c r="T44" s="37"/>
      <c r="U44" s="37"/>
      <c r="V44" s="36">
        <v>6862259</v>
      </c>
      <c r="W44" s="37">
        <v>11810245</v>
      </c>
      <c r="X44" s="36">
        <v>11810245</v>
      </c>
      <c r="Y44" s="48"/>
      <c r="Z44" s="48"/>
    </row>
    <row r="45" spans="1:26" x14ac:dyDescent="0.25">
      <c r="A45" s="50" t="s">
        <v>66</v>
      </c>
      <c r="B45" s="50"/>
      <c r="C45" s="7">
        <v>82686.28</v>
      </c>
      <c r="D45" s="9">
        <v>82686.28</v>
      </c>
      <c r="E45" s="9"/>
      <c r="F45" s="9"/>
      <c r="G45" s="9"/>
      <c r="H45" s="9"/>
      <c r="I45" s="9">
        <v>6.3</v>
      </c>
      <c r="J45" s="12">
        <v>520924</v>
      </c>
      <c r="K45" s="13">
        <v>520924</v>
      </c>
      <c r="L45" s="13"/>
      <c r="M45" s="13"/>
      <c r="N45" s="62">
        <v>81</v>
      </c>
      <c r="O45" s="2">
        <v>83</v>
      </c>
      <c r="P45" s="2"/>
      <c r="Q45" s="34">
        <v>95</v>
      </c>
      <c r="R45" s="37"/>
      <c r="S45" s="37"/>
      <c r="T45" s="37"/>
      <c r="U45" s="34"/>
      <c r="V45" s="36">
        <v>260421</v>
      </c>
      <c r="W45" s="37">
        <v>4996941</v>
      </c>
      <c r="X45" s="36">
        <v>4996941</v>
      </c>
      <c r="Y45" s="2"/>
      <c r="Z45" s="2"/>
    </row>
    <row r="46" spans="1:26" x14ac:dyDescent="0.25">
      <c r="A46" s="50" t="s">
        <v>67</v>
      </c>
      <c r="B46" s="50"/>
      <c r="C46" s="7">
        <v>82686.28</v>
      </c>
      <c r="D46" s="9">
        <v>82686.28</v>
      </c>
      <c r="E46" s="9"/>
      <c r="F46" s="9"/>
      <c r="G46" s="9"/>
      <c r="H46" s="9"/>
      <c r="I46" s="9">
        <v>6.3</v>
      </c>
      <c r="J46" s="12">
        <v>520924</v>
      </c>
      <c r="K46" s="13">
        <v>520924</v>
      </c>
      <c r="L46" s="13"/>
      <c r="M46" s="13"/>
      <c r="N46" s="62">
        <v>81</v>
      </c>
      <c r="O46" s="2">
        <v>83</v>
      </c>
      <c r="P46" s="2"/>
      <c r="Q46" s="34">
        <v>95</v>
      </c>
      <c r="R46" s="37"/>
      <c r="S46" s="37"/>
      <c r="T46" s="37"/>
      <c r="U46" s="34"/>
      <c r="V46" s="36">
        <v>253169</v>
      </c>
      <c r="W46" s="37">
        <v>5063381</v>
      </c>
      <c r="X46" s="36">
        <v>5063381</v>
      </c>
      <c r="Y46" s="6"/>
      <c r="Z46" s="6"/>
    </row>
    <row r="47" spans="1:26" ht="24" x14ac:dyDescent="0.25">
      <c r="A47" s="51">
        <v>8</v>
      </c>
      <c r="B47" s="52" t="s">
        <v>94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</row>
    <row r="48" spans="1:26" ht="36" x14ac:dyDescent="0.25">
      <c r="A48" s="51" t="s">
        <v>71</v>
      </c>
      <c r="B48" s="51"/>
      <c r="C48" s="7"/>
      <c r="D48" s="15"/>
      <c r="E48" s="15"/>
      <c r="F48" s="15"/>
      <c r="G48" s="7"/>
      <c r="H48" s="8"/>
      <c r="I48" s="56"/>
      <c r="J48" s="8"/>
      <c r="K48" s="8"/>
      <c r="L48" s="13"/>
      <c r="M48" s="13"/>
      <c r="N48" s="56"/>
      <c r="O48" s="56"/>
      <c r="P48" s="56"/>
      <c r="Q48" s="30"/>
      <c r="R48" s="31"/>
      <c r="S48" s="32"/>
      <c r="T48" s="32"/>
      <c r="U48" s="32"/>
      <c r="V48" s="33">
        <v>1117958</v>
      </c>
      <c r="W48" s="33">
        <v>23022531</v>
      </c>
      <c r="X48" s="33">
        <v>23022531</v>
      </c>
      <c r="Y48" s="28"/>
      <c r="Z48" s="28"/>
    </row>
    <row r="49" spans="1:26" x14ac:dyDescent="0.25">
      <c r="A49" s="50" t="s">
        <v>65</v>
      </c>
      <c r="B49" s="50"/>
      <c r="C49" s="7">
        <v>110599.56000000003</v>
      </c>
      <c r="D49" s="9">
        <v>110599.56000000003</v>
      </c>
      <c r="E49" s="10"/>
      <c r="F49" s="10"/>
      <c r="G49" s="11"/>
      <c r="H49" s="11"/>
      <c r="I49" s="11">
        <v>6.3</v>
      </c>
      <c r="J49" s="12">
        <v>696777</v>
      </c>
      <c r="K49" s="13">
        <v>696777</v>
      </c>
      <c r="L49" s="13"/>
      <c r="M49" s="13"/>
      <c r="N49" s="3">
        <v>82.95</v>
      </c>
      <c r="O49" s="2"/>
      <c r="P49" s="2"/>
      <c r="Q49" s="34">
        <v>95</v>
      </c>
      <c r="R49" s="37"/>
      <c r="S49" s="37"/>
      <c r="T49" s="37"/>
      <c r="U49" s="37"/>
      <c r="V49" s="36">
        <v>353106</v>
      </c>
      <c r="W49" s="37">
        <v>6942038</v>
      </c>
      <c r="X49" s="36">
        <v>6942038</v>
      </c>
      <c r="Y49" s="48"/>
      <c r="Z49" s="48"/>
    </row>
    <row r="50" spans="1:26" x14ac:dyDescent="0.25">
      <c r="A50" s="50" t="s">
        <v>66</v>
      </c>
      <c r="B50" s="50"/>
      <c r="C50" s="7">
        <v>110599.56000000003</v>
      </c>
      <c r="D50" s="9">
        <v>110599.56000000003</v>
      </c>
      <c r="E50" s="9"/>
      <c r="F50" s="9"/>
      <c r="G50" s="9"/>
      <c r="H50" s="9"/>
      <c r="I50" s="9">
        <v>6.3</v>
      </c>
      <c r="J50" s="12">
        <v>696777</v>
      </c>
      <c r="K50" s="13">
        <v>696777</v>
      </c>
      <c r="L50" s="13"/>
      <c r="M50" s="13"/>
      <c r="N50" s="61">
        <v>100</v>
      </c>
      <c r="O50" s="2">
        <v>83</v>
      </c>
      <c r="P50" s="2"/>
      <c r="Q50" s="34">
        <v>95</v>
      </c>
      <c r="R50" s="37"/>
      <c r="S50" s="37"/>
      <c r="T50" s="37"/>
      <c r="U50" s="34"/>
      <c r="V50" s="36">
        <v>346786</v>
      </c>
      <c r="W50" s="37">
        <v>7719169</v>
      </c>
      <c r="X50" s="36">
        <v>7719169</v>
      </c>
      <c r="Y50" s="2"/>
      <c r="Z50" s="2"/>
    </row>
    <row r="51" spans="1:26" x14ac:dyDescent="0.25">
      <c r="A51" s="50" t="s">
        <v>67</v>
      </c>
      <c r="B51" s="50"/>
      <c r="C51" s="7">
        <v>110599.56000000003</v>
      </c>
      <c r="D51" s="9">
        <v>110599.56000000003</v>
      </c>
      <c r="E51" s="9"/>
      <c r="F51" s="9"/>
      <c r="G51" s="9"/>
      <c r="H51" s="9"/>
      <c r="I51" s="9">
        <v>6.3</v>
      </c>
      <c r="J51" s="12">
        <v>696777</v>
      </c>
      <c r="K51" s="13">
        <v>696777</v>
      </c>
      <c r="L51" s="13"/>
      <c r="M51" s="13"/>
      <c r="N51" s="61">
        <v>100</v>
      </c>
      <c r="O51" s="2">
        <v>83</v>
      </c>
      <c r="P51" s="2"/>
      <c r="Q51" s="34">
        <v>95</v>
      </c>
      <c r="R51" s="37"/>
      <c r="S51" s="37"/>
      <c r="T51" s="37"/>
      <c r="U51" s="34"/>
      <c r="V51" s="36">
        <v>418066</v>
      </c>
      <c r="W51" s="37">
        <v>8361324</v>
      </c>
      <c r="X51" s="36">
        <v>8361324</v>
      </c>
      <c r="Y51" s="6"/>
      <c r="Z51" s="6"/>
    </row>
    <row r="52" spans="1:26" ht="24" hidden="1" x14ac:dyDescent="0.25">
      <c r="A52" s="51">
        <v>9</v>
      </c>
      <c r="B52" s="52" t="s">
        <v>95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4"/>
    </row>
    <row r="53" spans="1:26" ht="36" hidden="1" x14ac:dyDescent="0.25">
      <c r="A53" s="51" t="s">
        <v>147</v>
      </c>
      <c r="B53" s="51"/>
      <c r="C53" s="7"/>
      <c r="D53" s="15"/>
      <c r="E53" s="15"/>
      <c r="F53" s="15"/>
      <c r="G53" s="7"/>
      <c r="H53" s="8"/>
      <c r="I53" s="56"/>
      <c r="J53" s="8"/>
      <c r="K53" s="8"/>
      <c r="L53" s="13"/>
      <c r="M53" s="13"/>
      <c r="N53" s="56"/>
      <c r="O53" s="56"/>
      <c r="P53" s="56"/>
      <c r="Q53" s="8"/>
      <c r="R53" s="56"/>
      <c r="S53" s="19"/>
      <c r="T53" s="19"/>
      <c r="U53" s="19"/>
      <c r="V53" s="28">
        <f>V54+V55+V56</f>
        <v>2071676</v>
      </c>
      <c r="W53" s="28">
        <f t="shared" ref="W53:X53" si="9">W54+W55+W56</f>
        <v>10029496</v>
      </c>
      <c r="X53" s="28">
        <f t="shared" si="9"/>
        <v>10029496</v>
      </c>
      <c r="Y53" s="28"/>
      <c r="Z53" s="28"/>
    </row>
    <row r="54" spans="1:26" hidden="1" x14ac:dyDescent="0.25">
      <c r="A54" s="50" t="s">
        <v>65</v>
      </c>
      <c r="B54" s="50"/>
      <c r="C54" s="7">
        <f>D54+E54+F54</f>
        <v>54086.780000000028</v>
      </c>
      <c r="D54" s="9">
        <v>54086.780000000028</v>
      </c>
      <c r="E54" s="10"/>
      <c r="F54" s="10"/>
      <c r="G54" s="11"/>
      <c r="H54" s="11"/>
      <c r="I54" s="11">
        <v>6.3</v>
      </c>
      <c r="J54" s="12">
        <f>K54+L54+M54</f>
        <v>340747</v>
      </c>
      <c r="K54" s="13">
        <f>ROUND(D54*I54,0)</f>
        <v>340747</v>
      </c>
      <c r="L54" s="13"/>
      <c r="M54" s="13"/>
      <c r="N54" s="3">
        <v>67.86</v>
      </c>
      <c r="O54" s="2"/>
      <c r="P54" s="2"/>
      <c r="Q54" s="2">
        <v>95</v>
      </c>
      <c r="R54" s="14"/>
      <c r="S54" s="14"/>
      <c r="T54" s="14"/>
      <c r="U54" s="14"/>
      <c r="V54" s="48">
        <v>1786612</v>
      </c>
      <c r="W54" s="14">
        <f>X54+Y54+Z54</f>
        <v>4422645</v>
      </c>
      <c r="X54" s="48">
        <f>CEILING(K54*N54*Q54*12/10000+V54,1)</f>
        <v>4422645</v>
      </c>
      <c r="Y54" s="48"/>
      <c r="Z54" s="48"/>
    </row>
    <row r="55" spans="1:26" hidden="1" x14ac:dyDescent="0.25">
      <c r="A55" s="50" t="s">
        <v>66</v>
      </c>
      <c r="B55" s="50"/>
      <c r="C55" s="7">
        <f>D55+E55+F55</f>
        <v>54086.780000000028</v>
      </c>
      <c r="D55" s="9">
        <v>54086.780000000028</v>
      </c>
      <c r="E55" s="9"/>
      <c r="F55" s="9"/>
      <c r="G55" s="9"/>
      <c r="H55" s="9"/>
      <c r="I55" s="9">
        <v>6.3</v>
      </c>
      <c r="J55" s="12">
        <f>K55+L55+M55</f>
        <v>340747</v>
      </c>
      <c r="K55" s="13">
        <f>ROUND(D55*I55,0)</f>
        <v>340747</v>
      </c>
      <c r="L55" s="13"/>
      <c r="M55" s="13"/>
      <c r="N55" s="2">
        <v>68</v>
      </c>
      <c r="O55" s="2"/>
      <c r="P55" s="2"/>
      <c r="Q55" s="2">
        <v>95</v>
      </c>
      <c r="R55" s="14"/>
      <c r="S55" s="14"/>
      <c r="T55" s="14"/>
      <c r="U55" s="2"/>
      <c r="V55" s="48">
        <v>138738</v>
      </c>
      <c r="W55" s="14">
        <f>X55+Y55+Z55</f>
        <v>2780209</v>
      </c>
      <c r="X55" s="48">
        <f>CEILING(K55*N55*Q55*12/10000+V55,1)</f>
        <v>2780209</v>
      </c>
      <c r="Y55" s="2"/>
      <c r="Z55" s="2"/>
    </row>
    <row r="56" spans="1:26" hidden="1" x14ac:dyDescent="0.25">
      <c r="A56" s="50" t="s">
        <v>67</v>
      </c>
      <c r="B56" s="50"/>
      <c r="C56" s="7">
        <f>D56+E56+F56</f>
        <v>54086.780000000028</v>
      </c>
      <c r="D56" s="9">
        <v>54086.780000000028</v>
      </c>
      <c r="E56" s="9"/>
      <c r="F56" s="9"/>
      <c r="G56" s="9"/>
      <c r="H56" s="9"/>
      <c r="I56" s="9">
        <v>6.3</v>
      </c>
      <c r="J56" s="12">
        <f>K56+L56+M56</f>
        <v>340747</v>
      </c>
      <c r="K56" s="13">
        <f>ROUND(D56*I56,0)</f>
        <v>340747</v>
      </c>
      <c r="L56" s="13"/>
      <c r="M56" s="13"/>
      <c r="N56" s="2">
        <v>69</v>
      </c>
      <c r="O56" s="2"/>
      <c r="P56" s="2"/>
      <c r="Q56" s="2">
        <v>95</v>
      </c>
      <c r="R56" s="14"/>
      <c r="S56" s="14"/>
      <c r="T56" s="14"/>
      <c r="U56" s="2"/>
      <c r="V56" s="48">
        <v>146326</v>
      </c>
      <c r="W56" s="14">
        <f>X56+Y56+Z56</f>
        <v>2826642</v>
      </c>
      <c r="X56" s="48">
        <f>CEILING(K56*N56*Q56*12/10000+V56,1)</f>
        <v>2826642</v>
      </c>
      <c r="Y56" s="6"/>
      <c r="Z56" s="6"/>
    </row>
    <row r="57" spans="1:26" ht="24" hidden="1" x14ac:dyDescent="0.25">
      <c r="A57" s="51">
        <v>10</v>
      </c>
      <c r="B57" s="52" t="s">
        <v>96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4"/>
    </row>
    <row r="58" spans="1:26" ht="36" hidden="1" x14ac:dyDescent="0.25">
      <c r="A58" s="51" t="s">
        <v>148</v>
      </c>
      <c r="B58" s="51"/>
      <c r="C58" s="7"/>
      <c r="D58" s="15"/>
      <c r="E58" s="15"/>
      <c r="F58" s="15"/>
      <c r="G58" s="7"/>
      <c r="H58" s="8"/>
      <c r="I58" s="56"/>
      <c r="J58" s="8"/>
      <c r="K58" s="8"/>
      <c r="L58" s="13"/>
      <c r="M58" s="13"/>
      <c r="N58" s="56"/>
      <c r="O58" s="56"/>
      <c r="P58" s="56"/>
      <c r="Q58" s="8"/>
      <c r="R58" s="56"/>
      <c r="S58" s="19"/>
      <c r="T58" s="19"/>
      <c r="U58" s="19"/>
      <c r="V58" s="28">
        <f>V59+V60+V61</f>
        <v>14513786</v>
      </c>
      <c r="W58" s="28">
        <f t="shared" ref="W58:X58" si="10">W59+W60+W61</f>
        <v>41291357</v>
      </c>
      <c r="X58" s="28">
        <f t="shared" si="10"/>
        <v>41291357</v>
      </c>
      <c r="Y58" s="28"/>
      <c r="Z58" s="28"/>
    </row>
    <row r="59" spans="1:26" hidden="1" x14ac:dyDescent="0.25">
      <c r="A59" s="50" t="s">
        <v>65</v>
      </c>
      <c r="B59" s="50"/>
      <c r="C59" s="7">
        <f>D59+E59+F59</f>
        <v>142835.26999999996</v>
      </c>
      <c r="D59" s="9">
        <v>142835.26999999996</v>
      </c>
      <c r="E59" s="10"/>
      <c r="F59" s="10"/>
      <c r="G59" s="11">
        <v>170</v>
      </c>
      <c r="H59" s="11"/>
      <c r="I59" s="11">
        <v>6.3</v>
      </c>
      <c r="J59" s="12">
        <f>K59+L59+M59</f>
        <v>899862</v>
      </c>
      <c r="K59" s="13">
        <v>899862</v>
      </c>
      <c r="L59" s="13"/>
      <c r="M59" s="13"/>
      <c r="N59" s="3">
        <v>87.03</v>
      </c>
      <c r="O59" s="2"/>
      <c r="P59" s="2"/>
      <c r="Q59" s="2">
        <v>95</v>
      </c>
      <c r="R59" s="14"/>
      <c r="S59" s="14"/>
      <c r="T59" s="14"/>
      <c r="U59" s="14"/>
      <c r="V59" s="48">
        <v>13549439</v>
      </c>
      <c r="W59" s="14">
        <f>X59+Y59+Z59</f>
        <v>22477348</v>
      </c>
      <c r="X59" s="48">
        <f>CEILING(K59*N59*Q59*12/10000+V59,1)</f>
        <v>22477348</v>
      </c>
      <c r="Y59" s="48"/>
      <c r="Z59" s="48"/>
    </row>
    <row r="60" spans="1:26" hidden="1" x14ac:dyDescent="0.25">
      <c r="A60" s="50" t="s">
        <v>66</v>
      </c>
      <c r="B60" s="50"/>
      <c r="C60" s="7">
        <f>D60+E60+F60</f>
        <v>142835.26999999996</v>
      </c>
      <c r="D60" s="9">
        <v>142835.26999999996</v>
      </c>
      <c r="E60" s="9"/>
      <c r="F60" s="9"/>
      <c r="G60" s="9"/>
      <c r="H60" s="9"/>
      <c r="I60" s="9">
        <v>6.3</v>
      </c>
      <c r="J60" s="12">
        <f>K60+L60+M60</f>
        <v>899862</v>
      </c>
      <c r="K60" s="13">
        <v>899862</v>
      </c>
      <c r="L60" s="13"/>
      <c r="M60" s="13"/>
      <c r="N60" s="2">
        <v>87</v>
      </c>
      <c r="O60" s="2"/>
      <c r="P60" s="2"/>
      <c r="Q60" s="2">
        <v>95</v>
      </c>
      <c r="R60" s="14"/>
      <c r="S60" s="14"/>
      <c r="T60" s="14"/>
      <c r="U60" s="2"/>
      <c r="V60" s="48">
        <v>469889</v>
      </c>
      <c r="W60" s="14">
        <f>X60</f>
        <v>9394720</v>
      </c>
      <c r="X60" s="48">
        <v>9394720</v>
      </c>
      <c r="Y60" s="2"/>
      <c r="Z60" s="2"/>
    </row>
    <row r="61" spans="1:26" hidden="1" x14ac:dyDescent="0.25">
      <c r="A61" s="50" t="s">
        <v>67</v>
      </c>
      <c r="B61" s="50"/>
      <c r="C61" s="7">
        <f>D61+E61+F61</f>
        <v>142835.26999999996</v>
      </c>
      <c r="D61" s="9">
        <v>142835.26999999996</v>
      </c>
      <c r="E61" s="9"/>
      <c r="F61" s="9"/>
      <c r="G61" s="9"/>
      <c r="H61" s="9"/>
      <c r="I61" s="9">
        <v>6.3</v>
      </c>
      <c r="J61" s="12">
        <f>K61+L61+M61</f>
        <v>899862</v>
      </c>
      <c r="K61" s="13">
        <v>899862</v>
      </c>
      <c r="L61" s="13"/>
      <c r="M61" s="13"/>
      <c r="N61" s="2">
        <v>87</v>
      </c>
      <c r="O61" s="2"/>
      <c r="P61" s="2"/>
      <c r="Q61" s="2">
        <v>95</v>
      </c>
      <c r="R61" s="14"/>
      <c r="S61" s="14"/>
      <c r="T61" s="14"/>
      <c r="U61" s="2"/>
      <c r="V61" s="48">
        <v>494458</v>
      </c>
      <c r="W61" s="14">
        <f>X61</f>
        <v>9419289</v>
      </c>
      <c r="X61" s="48">
        <v>9419289</v>
      </c>
      <c r="Y61" s="6"/>
      <c r="Z61" s="6"/>
    </row>
    <row r="62" spans="1:26" ht="24" x14ac:dyDescent="0.25">
      <c r="A62" s="51">
        <v>11</v>
      </c>
      <c r="B62" s="52" t="s">
        <v>97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4"/>
    </row>
    <row r="63" spans="1:26" ht="36" x14ac:dyDescent="0.25">
      <c r="A63" s="51" t="s">
        <v>149</v>
      </c>
      <c r="B63" s="51"/>
      <c r="C63" s="7"/>
      <c r="D63" s="15"/>
      <c r="E63" s="15"/>
      <c r="F63" s="15"/>
      <c r="G63" s="7"/>
      <c r="H63" s="8"/>
      <c r="I63" s="56"/>
      <c r="J63" s="8"/>
      <c r="K63" s="8"/>
      <c r="L63" s="13"/>
      <c r="M63" s="13"/>
      <c r="N63" s="56"/>
      <c r="O63" s="56"/>
      <c r="P63" s="56"/>
      <c r="Q63" s="30"/>
      <c r="R63" s="31"/>
      <c r="S63" s="32"/>
      <c r="T63" s="32"/>
      <c r="U63" s="32"/>
      <c r="V63" s="33">
        <v>4671699</v>
      </c>
      <c r="W63" s="33">
        <v>17305058</v>
      </c>
      <c r="X63" s="33">
        <v>17305058</v>
      </c>
      <c r="Y63" s="33"/>
      <c r="Z63" s="28"/>
    </row>
    <row r="64" spans="1:26" x14ac:dyDescent="0.25">
      <c r="A64" s="50" t="s">
        <v>65</v>
      </c>
      <c r="B64" s="50"/>
      <c r="C64" s="7">
        <v>63846.360000000008</v>
      </c>
      <c r="D64" s="9">
        <v>63846.360000000008</v>
      </c>
      <c r="E64" s="10"/>
      <c r="F64" s="10"/>
      <c r="G64" s="11"/>
      <c r="H64" s="11"/>
      <c r="I64" s="11">
        <v>6.3</v>
      </c>
      <c r="J64" s="12">
        <v>402232</v>
      </c>
      <c r="K64" s="13">
        <v>402232</v>
      </c>
      <c r="L64" s="13"/>
      <c r="M64" s="13"/>
      <c r="N64" s="3">
        <v>87.51</v>
      </c>
      <c r="O64" s="2"/>
      <c r="P64" s="2"/>
      <c r="Q64" s="34">
        <v>95</v>
      </c>
      <c r="R64" s="37"/>
      <c r="S64" s="37"/>
      <c r="T64" s="37"/>
      <c r="U64" s="37"/>
      <c r="V64" s="36">
        <v>4233644</v>
      </c>
      <c r="W64" s="37">
        <v>8246367</v>
      </c>
      <c r="X64" s="36">
        <v>8246367</v>
      </c>
      <c r="Y64" s="36"/>
      <c r="Z64" s="48"/>
    </row>
    <row r="65" spans="1:26" x14ac:dyDescent="0.25">
      <c r="A65" s="50" t="s">
        <v>66</v>
      </c>
      <c r="B65" s="50"/>
      <c r="C65" s="7">
        <v>63846.360000000008</v>
      </c>
      <c r="D65" s="9">
        <v>63846.360000000008</v>
      </c>
      <c r="E65" s="9"/>
      <c r="F65" s="9"/>
      <c r="G65" s="9"/>
      <c r="H65" s="9"/>
      <c r="I65" s="9">
        <v>6.3</v>
      </c>
      <c r="J65" s="12">
        <v>402232</v>
      </c>
      <c r="K65" s="13">
        <v>402232</v>
      </c>
      <c r="L65" s="13"/>
      <c r="M65" s="13"/>
      <c r="N65" s="61">
        <v>94</v>
      </c>
      <c r="O65" s="2">
        <v>88</v>
      </c>
      <c r="P65" s="2"/>
      <c r="Q65" s="34">
        <v>95</v>
      </c>
      <c r="R65" s="37"/>
      <c r="S65" s="37"/>
      <c r="T65" s="37"/>
      <c r="U65" s="34"/>
      <c r="V65" s="36">
        <v>211196</v>
      </c>
      <c r="W65" s="37">
        <v>4521514</v>
      </c>
      <c r="X65" s="36">
        <v>4521514</v>
      </c>
      <c r="Y65" s="34"/>
      <c r="Z65" s="2"/>
    </row>
    <row r="66" spans="1:26" x14ac:dyDescent="0.25">
      <c r="A66" s="50" t="s">
        <v>67</v>
      </c>
      <c r="B66" s="50"/>
      <c r="C66" s="7">
        <v>63846.360000000008</v>
      </c>
      <c r="D66" s="9">
        <v>63846.360000000008</v>
      </c>
      <c r="E66" s="9"/>
      <c r="F66" s="9"/>
      <c r="G66" s="9"/>
      <c r="H66" s="9"/>
      <c r="I66" s="9">
        <v>6.3</v>
      </c>
      <c r="J66" s="12">
        <v>402232</v>
      </c>
      <c r="K66" s="13">
        <v>402232</v>
      </c>
      <c r="L66" s="13"/>
      <c r="M66" s="13"/>
      <c r="N66" s="61">
        <v>94</v>
      </c>
      <c r="O66" s="2">
        <v>88</v>
      </c>
      <c r="P66" s="2"/>
      <c r="Q66" s="34">
        <v>95</v>
      </c>
      <c r="R66" s="37"/>
      <c r="S66" s="37"/>
      <c r="T66" s="37"/>
      <c r="U66" s="34"/>
      <c r="V66" s="36">
        <v>226859</v>
      </c>
      <c r="W66" s="37">
        <v>4537177</v>
      </c>
      <c r="X66" s="36">
        <v>4537177</v>
      </c>
      <c r="Y66" s="35"/>
      <c r="Z66" s="6"/>
    </row>
    <row r="67" spans="1:26" ht="24" hidden="1" x14ac:dyDescent="0.25">
      <c r="A67" s="51">
        <v>12</v>
      </c>
      <c r="B67" s="52" t="s">
        <v>98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4"/>
    </row>
    <row r="68" spans="1:26" ht="36" hidden="1" x14ac:dyDescent="0.25">
      <c r="A68" s="51" t="s">
        <v>150</v>
      </c>
      <c r="B68" s="51"/>
      <c r="C68" s="7"/>
      <c r="D68" s="15"/>
      <c r="E68" s="15"/>
      <c r="F68" s="15"/>
      <c r="G68" s="7"/>
      <c r="H68" s="8"/>
      <c r="I68" s="56"/>
      <c r="J68" s="8"/>
      <c r="K68" s="8"/>
      <c r="L68" s="13"/>
      <c r="M68" s="13"/>
      <c r="N68" s="56"/>
      <c r="O68" s="56"/>
      <c r="P68" s="56"/>
      <c r="Q68" s="8"/>
      <c r="R68" s="56"/>
      <c r="S68" s="19"/>
      <c r="T68" s="19"/>
      <c r="U68" s="19"/>
      <c r="V68" s="28">
        <f>V69+V70+V71</f>
        <v>1666250</v>
      </c>
      <c r="W68" s="28">
        <f t="shared" ref="W68:X68" si="11">W69+W70+W71</f>
        <v>19450934</v>
      </c>
      <c r="X68" s="28">
        <f t="shared" si="11"/>
        <v>19450934</v>
      </c>
      <c r="Y68" s="28"/>
      <c r="Z68" s="28"/>
    </row>
    <row r="69" spans="1:26" hidden="1" x14ac:dyDescent="0.25">
      <c r="A69" s="50" t="s">
        <v>65</v>
      </c>
      <c r="B69" s="50"/>
      <c r="C69" s="7">
        <f>D69+E69+F69</f>
        <v>84264.640000000043</v>
      </c>
      <c r="D69" s="9">
        <v>84264.640000000043</v>
      </c>
      <c r="E69" s="10"/>
      <c r="F69" s="10"/>
      <c r="G69" s="11"/>
      <c r="H69" s="11"/>
      <c r="I69" s="11">
        <v>6.3</v>
      </c>
      <c r="J69" s="12">
        <f>K69+L69+M69</f>
        <v>530868</v>
      </c>
      <c r="K69" s="13">
        <f>CEILING(D69*I69,1)</f>
        <v>530868</v>
      </c>
      <c r="L69" s="13"/>
      <c r="M69" s="13"/>
      <c r="N69" s="3">
        <v>97.87</v>
      </c>
      <c r="O69" s="2"/>
      <c r="P69" s="2"/>
      <c r="Q69" s="2">
        <v>95</v>
      </c>
      <c r="R69" s="2"/>
      <c r="S69" s="17"/>
      <c r="T69" s="17"/>
      <c r="U69" s="17"/>
      <c r="V69" s="48">
        <v>1025959</v>
      </c>
      <c r="W69" s="14">
        <f>X69+Y69+Z69</f>
        <v>6948949</v>
      </c>
      <c r="X69" s="48">
        <f>CEILING(K69*N69*Q69*12/10000+V69,1)</f>
        <v>6948949</v>
      </c>
      <c r="Y69" s="48"/>
      <c r="Z69" s="48"/>
    </row>
    <row r="70" spans="1:26" hidden="1" x14ac:dyDescent="0.25">
      <c r="A70" s="50" t="s">
        <v>66</v>
      </c>
      <c r="B70" s="50"/>
      <c r="C70" s="7">
        <f>D70+E70+F70</f>
        <v>84264.640000000043</v>
      </c>
      <c r="D70" s="9">
        <v>84264.640000000043</v>
      </c>
      <c r="E70" s="9"/>
      <c r="F70" s="9"/>
      <c r="G70" s="9"/>
      <c r="H70" s="9"/>
      <c r="I70" s="9">
        <v>6.3</v>
      </c>
      <c r="J70" s="12">
        <f>K70+L70+M70</f>
        <v>530867</v>
      </c>
      <c r="K70" s="13">
        <v>530867</v>
      </c>
      <c r="L70" s="13"/>
      <c r="M70" s="13"/>
      <c r="N70" s="2">
        <v>98</v>
      </c>
      <c r="O70" s="2"/>
      <c r="P70" s="2"/>
      <c r="Q70" s="2">
        <v>95</v>
      </c>
      <c r="R70" s="14"/>
      <c r="S70" s="2"/>
      <c r="T70" s="2"/>
      <c r="U70" s="2"/>
      <c r="V70" s="48">
        <v>311735</v>
      </c>
      <c r="W70" s="14">
        <f>X70+Y70+Z70</f>
        <v>6242582</v>
      </c>
      <c r="X70" s="48">
        <f>CEILING(K70*N70*Q70*12/10000+V70,1)</f>
        <v>6242582</v>
      </c>
      <c r="Y70" s="2"/>
      <c r="Z70" s="2"/>
    </row>
    <row r="71" spans="1:26" hidden="1" x14ac:dyDescent="0.25">
      <c r="A71" s="50" t="s">
        <v>67</v>
      </c>
      <c r="B71" s="50"/>
      <c r="C71" s="7">
        <f>D71+E71+F71</f>
        <v>84264.640000000043</v>
      </c>
      <c r="D71" s="9">
        <v>84264.640000000043</v>
      </c>
      <c r="E71" s="9"/>
      <c r="F71" s="9"/>
      <c r="G71" s="9"/>
      <c r="H71" s="9"/>
      <c r="I71" s="9">
        <v>6.3</v>
      </c>
      <c r="J71" s="12">
        <f>K71+L71+M71</f>
        <v>530867</v>
      </c>
      <c r="K71" s="13">
        <v>530867</v>
      </c>
      <c r="L71" s="13"/>
      <c r="M71" s="13"/>
      <c r="N71" s="2">
        <v>98</v>
      </c>
      <c r="O71" s="2"/>
      <c r="P71" s="2"/>
      <c r="Q71" s="2">
        <v>95</v>
      </c>
      <c r="R71" s="18"/>
      <c r="S71" s="17"/>
      <c r="T71" s="17"/>
      <c r="U71" s="17"/>
      <c r="V71" s="48">
        <v>328556</v>
      </c>
      <c r="W71" s="14">
        <f>X71+Y71+Z71</f>
        <v>6259403</v>
      </c>
      <c r="X71" s="48">
        <f>CEILING(K71*N71*Q71*12/10000+V71,1)</f>
        <v>6259403</v>
      </c>
      <c r="Y71" s="6"/>
      <c r="Z71" s="6"/>
    </row>
    <row r="72" spans="1:26" ht="24" hidden="1" x14ac:dyDescent="0.25">
      <c r="A72" s="51">
        <v>13</v>
      </c>
      <c r="B72" s="52" t="s">
        <v>99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</row>
    <row r="73" spans="1:26" ht="36" hidden="1" x14ac:dyDescent="0.25">
      <c r="A73" s="51" t="s">
        <v>151</v>
      </c>
      <c r="B73" s="51"/>
      <c r="C73" s="7"/>
      <c r="D73" s="15"/>
      <c r="E73" s="15"/>
      <c r="F73" s="15"/>
      <c r="G73" s="7"/>
      <c r="H73" s="8"/>
      <c r="I73" s="56"/>
      <c r="J73" s="8"/>
      <c r="K73" s="8"/>
      <c r="L73" s="13"/>
      <c r="M73" s="13"/>
      <c r="N73" s="56"/>
      <c r="O73" s="56"/>
      <c r="P73" s="56"/>
      <c r="Q73" s="8"/>
      <c r="R73" s="56"/>
      <c r="S73" s="19"/>
      <c r="T73" s="19"/>
      <c r="U73" s="19"/>
      <c r="V73" s="28">
        <f>V74+V75+V76</f>
        <v>8753910</v>
      </c>
      <c r="W73" s="28">
        <f t="shared" ref="W73:X73" si="12">W74+W75+W76</f>
        <v>73799344</v>
      </c>
      <c r="X73" s="28">
        <f t="shared" si="12"/>
        <v>73799344</v>
      </c>
      <c r="Y73" s="28"/>
      <c r="Z73" s="28"/>
    </row>
    <row r="74" spans="1:26" hidden="1" x14ac:dyDescent="0.25">
      <c r="A74" s="50" t="s">
        <v>65</v>
      </c>
      <c r="B74" s="50"/>
      <c r="C74" s="7">
        <f>D74+E74+F74</f>
        <v>680492.33000000019</v>
      </c>
      <c r="D74" s="9">
        <v>371996.58000000013</v>
      </c>
      <c r="E74" s="10">
        <v>237702.23</v>
      </c>
      <c r="F74" s="10">
        <v>70793.52</v>
      </c>
      <c r="G74" s="11"/>
      <c r="H74" s="11"/>
      <c r="I74" s="11">
        <v>6.3</v>
      </c>
      <c r="J74" s="12">
        <f>K74+L74+M74</f>
        <v>4287102</v>
      </c>
      <c r="K74" s="13">
        <f>ROUNDUP(D74*I74,0)</f>
        <v>2343579</v>
      </c>
      <c r="L74" s="13">
        <f t="shared" ref="L74:L76" si="13">ROUND(E74*I74,)</f>
        <v>1497524</v>
      </c>
      <c r="M74" s="13">
        <f t="shared" ref="M74:M76" si="14">FLOOR(F74*I74,1)</f>
        <v>445999</v>
      </c>
      <c r="N74" s="3">
        <v>82.4</v>
      </c>
      <c r="O74" s="2"/>
      <c r="P74" s="2"/>
      <c r="Q74" s="2">
        <v>95</v>
      </c>
      <c r="R74" s="14"/>
      <c r="S74" s="14"/>
      <c r="T74" s="14"/>
      <c r="U74" s="14"/>
      <c r="V74" s="48">
        <v>6465290</v>
      </c>
      <c r="W74" s="14">
        <f>X74+Y74+Z74</f>
        <v>28479934</v>
      </c>
      <c r="X74" s="48">
        <f>CEILING(K74*N74*Q74*12/10000+V74,1)</f>
        <v>28479934</v>
      </c>
      <c r="Y74" s="48"/>
      <c r="Z74" s="48"/>
    </row>
    <row r="75" spans="1:26" hidden="1" x14ac:dyDescent="0.25">
      <c r="A75" s="50" t="s">
        <v>66</v>
      </c>
      <c r="B75" s="50"/>
      <c r="C75" s="7">
        <f>D75+E75+F75</f>
        <v>680492.33000000019</v>
      </c>
      <c r="D75" s="9">
        <v>365333.94000000012</v>
      </c>
      <c r="E75" s="9">
        <v>237702.23</v>
      </c>
      <c r="F75" s="9">
        <v>77456.160000000003</v>
      </c>
      <c r="G75" s="9"/>
      <c r="H75" s="9"/>
      <c r="I75" s="9">
        <v>6.3</v>
      </c>
      <c r="J75" s="12">
        <f>K75+L75+M75</f>
        <v>4287101</v>
      </c>
      <c r="K75" s="13">
        <f>ROUND(D75*I75,0)</f>
        <v>2301604</v>
      </c>
      <c r="L75" s="13">
        <f t="shared" si="13"/>
        <v>1497524</v>
      </c>
      <c r="M75" s="13">
        <f t="shared" si="14"/>
        <v>487973</v>
      </c>
      <c r="N75" s="2">
        <v>82</v>
      </c>
      <c r="O75" s="2"/>
      <c r="P75" s="2"/>
      <c r="Q75" s="2">
        <v>95</v>
      </c>
      <c r="R75" s="14"/>
      <c r="S75" s="14"/>
      <c r="T75" s="14"/>
      <c r="U75" s="2"/>
      <c r="V75" s="48">
        <v>1158664</v>
      </c>
      <c r="W75" s="14">
        <f>X75+Y75+Z75</f>
        <v>22674059</v>
      </c>
      <c r="X75" s="48">
        <f>CEILING(K75*N75*Q75*12/10000+V75,1)</f>
        <v>22674059</v>
      </c>
      <c r="Y75" s="2"/>
      <c r="Z75" s="2"/>
    </row>
    <row r="76" spans="1:26" hidden="1" x14ac:dyDescent="0.25">
      <c r="A76" s="50" t="s">
        <v>67</v>
      </c>
      <c r="B76" s="50"/>
      <c r="C76" s="7">
        <f>D76+E76+F76</f>
        <v>680492.33000000019</v>
      </c>
      <c r="D76" s="9">
        <v>365333.94000000012</v>
      </c>
      <c r="E76" s="9">
        <v>237702.23</v>
      </c>
      <c r="F76" s="9">
        <v>77456.160000000003</v>
      </c>
      <c r="G76" s="9"/>
      <c r="H76" s="9"/>
      <c r="I76" s="9">
        <v>6.3</v>
      </c>
      <c r="J76" s="12">
        <f>K76+L76+M76</f>
        <v>4287101</v>
      </c>
      <c r="K76" s="13">
        <f>ROUND(D76*I76,0)</f>
        <v>2301604</v>
      </c>
      <c r="L76" s="13">
        <f t="shared" si="13"/>
        <v>1497524</v>
      </c>
      <c r="M76" s="13">
        <f t="shared" si="14"/>
        <v>487973</v>
      </c>
      <c r="N76" s="2">
        <v>82</v>
      </c>
      <c r="O76" s="2"/>
      <c r="P76" s="2"/>
      <c r="Q76" s="2">
        <v>95</v>
      </c>
      <c r="R76" s="14"/>
      <c r="S76" s="14"/>
      <c r="T76" s="14"/>
      <c r="U76" s="2"/>
      <c r="V76" s="48">
        <v>1129956</v>
      </c>
      <c r="W76" s="14">
        <f>X76+Y76+Z76</f>
        <v>22645351</v>
      </c>
      <c r="X76" s="48">
        <f>CEILING(K76*N76*Q76*12/10000+V76,1)</f>
        <v>22645351</v>
      </c>
      <c r="Y76" s="6"/>
      <c r="Z76" s="6"/>
    </row>
    <row r="77" spans="1:26" ht="24" hidden="1" x14ac:dyDescent="0.25">
      <c r="A77" s="51">
        <v>14</v>
      </c>
      <c r="B77" s="52" t="s">
        <v>100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4"/>
    </row>
    <row r="78" spans="1:26" ht="36" hidden="1" x14ac:dyDescent="0.25">
      <c r="A78" s="51" t="s">
        <v>152</v>
      </c>
      <c r="B78" s="51"/>
      <c r="C78" s="7"/>
      <c r="D78" s="15"/>
      <c r="E78" s="15"/>
      <c r="F78" s="15"/>
      <c r="G78" s="7"/>
      <c r="H78" s="8"/>
      <c r="I78" s="56"/>
      <c r="J78" s="8"/>
      <c r="K78" s="8"/>
      <c r="L78" s="13"/>
      <c r="M78" s="13"/>
      <c r="N78" s="56"/>
      <c r="O78" s="56"/>
      <c r="P78" s="56"/>
      <c r="Q78" s="8"/>
      <c r="R78" s="56"/>
      <c r="S78" s="19"/>
      <c r="T78" s="19"/>
      <c r="U78" s="19"/>
      <c r="V78" s="28">
        <f>V79+V80+V81</f>
        <v>4170193</v>
      </c>
      <c r="W78" s="28">
        <f t="shared" ref="W78:X78" si="15">W79+W80+W81</f>
        <v>19496061</v>
      </c>
      <c r="X78" s="28">
        <f t="shared" si="15"/>
        <v>19496061</v>
      </c>
      <c r="Y78" s="28"/>
      <c r="Z78" s="28"/>
    </row>
    <row r="79" spans="1:26" hidden="1" x14ac:dyDescent="0.25">
      <c r="A79" s="50" t="s">
        <v>65</v>
      </c>
      <c r="B79" s="50"/>
      <c r="C79" s="7">
        <f>D79+E79+F79</f>
        <v>86729.18</v>
      </c>
      <c r="D79" s="9">
        <v>84441.68</v>
      </c>
      <c r="E79" s="10"/>
      <c r="F79" s="10">
        <v>2287.5</v>
      </c>
      <c r="G79" s="11"/>
      <c r="H79" s="11"/>
      <c r="I79" s="11">
        <v>6.3</v>
      </c>
      <c r="J79" s="12">
        <f>K79+L79+M79</f>
        <v>546394</v>
      </c>
      <c r="K79" s="13">
        <f>ROUND(D79*I79,0)</f>
        <v>531983</v>
      </c>
      <c r="L79" s="13"/>
      <c r="M79" s="13">
        <f t="shared" ref="M79:M81" si="16">FLOOR(F79*I79,1)</f>
        <v>14411</v>
      </c>
      <c r="N79" s="3">
        <v>83.71</v>
      </c>
      <c r="O79" s="2"/>
      <c r="P79" s="2"/>
      <c r="Q79" s="2">
        <v>95</v>
      </c>
      <c r="R79" s="14"/>
      <c r="S79" s="14"/>
      <c r="T79" s="14"/>
      <c r="U79" s="14"/>
      <c r="V79" s="48">
        <v>3620819</v>
      </c>
      <c r="W79" s="14">
        <f>X79+Y79+Z79</f>
        <v>8697501</v>
      </c>
      <c r="X79" s="48">
        <f>CEILING(K79*N79*Q79*12/10000+V79,1)</f>
        <v>8697501</v>
      </c>
      <c r="Y79" s="48"/>
      <c r="Z79" s="48"/>
    </row>
    <row r="80" spans="1:26" hidden="1" x14ac:dyDescent="0.25">
      <c r="A80" s="50" t="s">
        <v>66</v>
      </c>
      <c r="B80" s="50"/>
      <c r="C80" s="7">
        <f>D80+E80+F80</f>
        <v>86729.18</v>
      </c>
      <c r="D80" s="9">
        <v>84441.68</v>
      </c>
      <c r="E80" s="9"/>
      <c r="F80" s="9">
        <v>2287.5</v>
      </c>
      <c r="G80" s="9"/>
      <c r="H80" s="9"/>
      <c r="I80" s="9">
        <v>6.3</v>
      </c>
      <c r="J80" s="12">
        <f>K80+L80+M80</f>
        <v>546394</v>
      </c>
      <c r="K80" s="13">
        <f>ROUND(D80*I80,0)</f>
        <v>531983</v>
      </c>
      <c r="L80" s="13"/>
      <c r="M80" s="13">
        <f t="shared" si="16"/>
        <v>14411</v>
      </c>
      <c r="N80" s="2">
        <v>84</v>
      </c>
      <c r="O80" s="2"/>
      <c r="P80" s="2"/>
      <c r="Q80" s="2">
        <v>95</v>
      </c>
      <c r="R80" s="14"/>
      <c r="S80" s="14"/>
      <c r="T80" s="14"/>
      <c r="U80" s="2"/>
      <c r="V80" s="48">
        <v>267193</v>
      </c>
      <c r="W80" s="14">
        <f>X80+Y80+Z80</f>
        <v>5361463</v>
      </c>
      <c r="X80" s="48">
        <f>CEILING(K80*N80*Q80*12/10000+V80,1)</f>
        <v>5361463</v>
      </c>
      <c r="Y80" s="2"/>
      <c r="Z80" s="2"/>
    </row>
    <row r="81" spans="1:26" hidden="1" x14ac:dyDescent="0.25">
      <c r="A81" s="50" t="s">
        <v>67</v>
      </c>
      <c r="B81" s="50"/>
      <c r="C81" s="7">
        <f>D81+E81+F81</f>
        <v>86729.18</v>
      </c>
      <c r="D81" s="9">
        <v>84441.68</v>
      </c>
      <c r="E81" s="9"/>
      <c r="F81" s="9">
        <v>2287.5</v>
      </c>
      <c r="G81" s="9"/>
      <c r="H81" s="9"/>
      <c r="I81" s="9">
        <v>6.3</v>
      </c>
      <c r="J81" s="12">
        <f>K81+L81+M81</f>
        <v>546394</v>
      </c>
      <c r="K81" s="13">
        <f>ROUND(D81*I81,0)</f>
        <v>531983</v>
      </c>
      <c r="L81" s="13"/>
      <c r="M81" s="13">
        <f t="shared" si="16"/>
        <v>14411</v>
      </c>
      <c r="N81" s="2">
        <v>85</v>
      </c>
      <c r="O81" s="2"/>
      <c r="P81" s="2"/>
      <c r="Q81" s="2">
        <v>95</v>
      </c>
      <c r="R81" s="14"/>
      <c r="S81" s="14"/>
      <c r="T81" s="14"/>
      <c r="U81" s="2"/>
      <c r="V81" s="48">
        <v>282181</v>
      </c>
      <c r="W81" s="14">
        <f>X81+Y81+Z81</f>
        <v>5437097</v>
      </c>
      <c r="X81" s="48">
        <f>CEILING(K81*N81*Q81*12/10000+V81,1)</f>
        <v>5437097</v>
      </c>
      <c r="Y81" s="6"/>
      <c r="Z81" s="6"/>
    </row>
    <row r="82" spans="1:26" ht="24" hidden="1" x14ac:dyDescent="0.25">
      <c r="A82" s="51">
        <v>15</v>
      </c>
      <c r="B82" s="52" t="s">
        <v>101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4"/>
    </row>
    <row r="83" spans="1:26" ht="36" hidden="1" x14ac:dyDescent="0.25">
      <c r="A83" s="51" t="s">
        <v>72</v>
      </c>
      <c r="B83" s="51"/>
      <c r="C83" s="7"/>
      <c r="D83" s="15"/>
      <c r="E83" s="15"/>
      <c r="F83" s="15"/>
      <c r="G83" s="7"/>
      <c r="H83" s="8"/>
      <c r="I83" s="56"/>
      <c r="J83" s="8"/>
      <c r="K83" s="8"/>
      <c r="L83" s="13"/>
      <c r="M83" s="13"/>
      <c r="N83" s="56"/>
      <c r="O83" s="56"/>
      <c r="P83" s="56"/>
      <c r="Q83" s="8"/>
      <c r="R83" s="56"/>
      <c r="S83" s="19"/>
      <c r="T83" s="19"/>
      <c r="U83" s="19"/>
      <c r="V83" s="28">
        <f>V84+V85+V86</f>
        <v>871885</v>
      </c>
      <c r="W83" s="28">
        <f t="shared" ref="W83:X83" si="17">W84+W85+W86</f>
        <v>10335352</v>
      </c>
      <c r="X83" s="28">
        <f t="shared" si="17"/>
        <v>10335352</v>
      </c>
      <c r="Y83" s="28"/>
      <c r="Z83" s="28"/>
    </row>
    <row r="84" spans="1:26" hidden="1" x14ac:dyDescent="0.25">
      <c r="A84" s="50" t="s">
        <v>65</v>
      </c>
      <c r="B84" s="50"/>
      <c r="C84" s="7">
        <f>D84+E84+F84</f>
        <v>49293.440000000017</v>
      </c>
      <c r="D84" s="9">
        <v>49293.440000000017</v>
      </c>
      <c r="E84" s="10"/>
      <c r="F84" s="10"/>
      <c r="G84" s="11"/>
      <c r="H84" s="11"/>
      <c r="I84" s="11">
        <v>6.3</v>
      </c>
      <c r="J84" s="12">
        <f>K84+L84+M84</f>
        <v>310549</v>
      </c>
      <c r="K84" s="13">
        <f>ROUND(D84*I84,0)</f>
        <v>310549</v>
      </c>
      <c r="L84" s="13"/>
      <c r="M84" s="13"/>
      <c r="N84" s="3">
        <v>89.31</v>
      </c>
      <c r="O84" s="2"/>
      <c r="P84" s="2"/>
      <c r="Q84" s="2">
        <v>95</v>
      </c>
      <c r="R84" s="14"/>
      <c r="S84" s="14"/>
      <c r="T84" s="14"/>
      <c r="U84" s="14"/>
      <c r="V84" s="48">
        <v>530884</v>
      </c>
      <c r="W84" s="14">
        <f>X84</f>
        <v>3692689</v>
      </c>
      <c r="X84" s="48">
        <f>CEILING(K84*N84*Q84*12/10000+V84,1)</f>
        <v>3692689</v>
      </c>
      <c r="Y84" s="48"/>
      <c r="Z84" s="48"/>
    </row>
    <row r="85" spans="1:26" hidden="1" x14ac:dyDescent="0.25">
      <c r="A85" s="50" t="s">
        <v>66</v>
      </c>
      <c r="B85" s="50"/>
      <c r="C85" s="7">
        <f>D85+E85+F85</f>
        <v>49293.440000000017</v>
      </c>
      <c r="D85" s="9">
        <v>49293.440000000017</v>
      </c>
      <c r="E85" s="9"/>
      <c r="F85" s="9"/>
      <c r="G85" s="9"/>
      <c r="H85" s="9"/>
      <c r="I85" s="9">
        <v>6.3</v>
      </c>
      <c r="J85" s="12">
        <f>K85+L85+M85</f>
        <v>310549</v>
      </c>
      <c r="K85" s="13">
        <f>ROUND(D85*I85,0)</f>
        <v>310549</v>
      </c>
      <c r="L85" s="13"/>
      <c r="M85" s="13"/>
      <c r="N85" s="2">
        <v>89</v>
      </c>
      <c r="O85" s="2"/>
      <c r="P85" s="2"/>
      <c r="Q85" s="2">
        <v>95</v>
      </c>
      <c r="R85" s="8"/>
      <c r="S85" s="8"/>
      <c r="T85" s="14"/>
      <c r="U85" s="14"/>
      <c r="V85" s="48">
        <v>166410</v>
      </c>
      <c r="W85" s="14">
        <f>X85</f>
        <v>3317241</v>
      </c>
      <c r="X85" s="48">
        <f>CEILING(K85*N85*Q85*12/10000+V85,1)</f>
        <v>3317241</v>
      </c>
      <c r="Y85" s="2"/>
      <c r="Z85" s="2"/>
    </row>
    <row r="86" spans="1:26" hidden="1" x14ac:dyDescent="0.25">
      <c r="A86" s="50" t="s">
        <v>67</v>
      </c>
      <c r="B86" s="50"/>
      <c r="C86" s="7">
        <f>D86+E86+F86</f>
        <v>49293.440000000017</v>
      </c>
      <c r="D86" s="9">
        <v>49293.440000000017</v>
      </c>
      <c r="E86" s="9"/>
      <c r="F86" s="9"/>
      <c r="G86" s="9"/>
      <c r="H86" s="9"/>
      <c r="I86" s="9">
        <v>6.3</v>
      </c>
      <c r="J86" s="12">
        <f>K86+L86+M86</f>
        <v>310549</v>
      </c>
      <c r="K86" s="13">
        <f>ROUND(D86*I86,0)</f>
        <v>310549</v>
      </c>
      <c r="L86" s="13"/>
      <c r="M86" s="13"/>
      <c r="N86" s="2">
        <v>89</v>
      </c>
      <c r="O86" s="2"/>
      <c r="P86" s="2"/>
      <c r="Q86" s="2">
        <v>95</v>
      </c>
      <c r="R86" s="8"/>
      <c r="S86" s="8"/>
      <c r="T86" s="14"/>
      <c r="U86" s="14"/>
      <c r="V86" s="48">
        <v>174591</v>
      </c>
      <c r="W86" s="14">
        <f>X86</f>
        <v>3325422</v>
      </c>
      <c r="X86" s="48">
        <f>CEILING(K86*N86*Q86*12/10000+V86,1)</f>
        <v>3325422</v>
      </c>
      <c r="Y86" s="6"/>
      <c r="Z86" s="6"/>
    </row>
    <row r="87" spans="1:26" ht="24" x14ac:dyDescent="0.25">
      <c r="A87" s="51">
        <v>16</v>
      </c>
      <c r="B87" s="52" t="s">
        <v>102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4"/>
    </row>
    <row r="88" spans="1:26" ht="36" x14ac:dyDescent="0.25">
      <c r="A88" s="51" t="s">
        <v>153</v>
      </c>
      <c r="B88" s="51"/>
      <c r="C88" s="7"/>
      <c r="D88" s="15"/>
      <c r="E88" s="15"/>
      <c r="F88" s="15"/>
      <c r="G88" s="7"/>
      <c r="H88" s="8"/>
      <c r="I88" s="56"/>
      <c r="J88" s="8"/>
      <c r="K88" s="8"/>
      <c r="L88" s="13"/>
      <c r="M88" s="13"/>
      <c r="N88" s="56"/>
      <c r="O88" s="56"/>
      <c r="P88" s="56"/>
      <c r="Q88" s="8"/>
      <c r="R88" s="56"/>
      <c r="S88" s="32"/>
      <c r="T88" s="32"/>
      <c r="U88" s="32"/>
      <c r="V88" s="33">
        <v>1794740</v>
      </c>
      <c r="W88" s="33">
        <v>6525813</v>
      </c>
      <c r="X88" s="33">
        <v>6525813</v>
      </c>
      <c r="Y88" s="28"/>
      <c r="Z88" s="28"/>
    </row>
    <row r="89" spans="1:26" x14ac:dyDescent="0.25">
      <c r="A89" s="50" t="s">
        <v>65</v>
      </c>
      <c r="B89" s="50"/>
      <c r="C89" s="7">
        <v>25134.09</v>
      </c>
      <c r="D89" s="9">
        <v>25134.09</v>
      </c>
      <c r="E89" s="10"/>
      <c r="F89" s="10"/>
      <c r="G89" s="11"/>
      <c r="H89" s="11"/>
      <c r="I89" s="11">
        <v>6.3</v>
      </c>
      <c r="J89" s="12">
        <v>158345</v>
      </c>
      <c r="K89" s="13">
        <v>158345</v>
      </c>
      <c r="L89" s="13"/>
      <c r="M89" s="13"/>
      <c r="N89" s="3">
        <v>80.09</v>
      </c>
      <c r="O89" s="2"/>
      <c r="P89" s="2"/>
      <c r="Q89" s="2">
        <v>95</v>
      </c>
      <c r="R89" s="16"/>
      <c r="S89" s="40"/>
      <c r="T89" s="40"/>
      <c r="U89" s="40"/>
      <c r="V89" s="36">
        <v>1632193</v>
      </c>
      <c r="W89" s="37">
        <v>3077924</v>
      </c>
      <c r="X89" s="36">
        <v>3077924</v>
      </c>
      <c r="Y89" s="48"/>
      <c r="Z89" s="48"/>
    </row>
    <row r="90" spans="1:26" x14ac:dyDescent="0.25">
      <c r="A90" s="50" t="s">
        <v>66</v>
      </c>
      <c r="B90" s="50"/>
      <c r="C90" s="7">
        <v>25134.09</v>
      </c>
      <c r="D90" s="9">
        <v>25134.09</v>
      </c>
      <c r="E90" s="9"/>
      <c r="F90" s="9"/>
      <c r="G90" s="9"/>
      <c r="H90" s="9"/>
      <c r="I90" s="9">
        <v>6.3</v>
      </c>
      <c r="J90" s="12">
        <v>158345</v>
      </c>
      <c r="K90" s="13">
        <v>158345</v>
      </c>
      <c r="L90" s="13"/>
      <c r="M90" s="13"/>
      <c r="N90" s="61">
        <v>91</v>
      </c>
      <c r="O90" s="2">
        <v>81</v>
      </c>
      <c r="P90" s="2"/>
      <c r="Q90" s="2">
        <v>95</v>
      </c>
      <c r="R90" s="16"/>
      <c r="S90" s="40"/>
      <c r="T90" s="40"/>
      <c r="U90" s="40"/>
      <c r="V90" s="36">
        <v>76091</v>
      </c>
      <c r="W90" s="37">
        <v>1718762</v>
      </c>
      <c r="X90" s="36">
        <v>1718762</v>
      </c>
      <c r="Y90" s="2"/>
      <c r="Z90" s="2"/>
    </row>
    <row r="91" spans="1:26" x14ac:dyDescent="0.25">
      <c r="A91" s="50" t="s">
        <v>67</v>
      </c>
      <c r="B91" s="50"/>
      <c r="C91" s="7">
        <v>25134.09</v>
      </c>
      <c r="D91" s="9">
        <v>25134.09</v>
      </c>
      <c r="E91" s="9"/>
      <c r="F91" s="9"/>
      <c r="G91" s="9"/>
      <c r="H91" s="9"/>
      <c r="I91" s="9">
        <v>6.3</v>
      </c>
      <c r="J91" s="12">
        <v>158345</v>
      </c>
      <c r="K91" s="13">
        <v>158345</v>
      </c>
      <c r="L91" s="13"/>
      <c r="M91" s="13"/>
      <c r="N91" s="61">
        <v>91</v>
      </c>
      <c r="O91" s="2">
        <v>82</v>
      </c>
      <c r="P91" s="2"/>
      <c r="Q91" s="2">
        <v>95</v>
      </c>
      <c r="R91" s="16"/>
      <c r="S91" s="40"/>
      <c r="T91" s="40"/>
      <c r="U91" s="40"/>
      <c r="V91" s="36">
        <v>86456</v>
      </c>
      <c r="W91" s="37">
        <v>1729127</v>
      </c>
      <c r="X91" s="36">
        <v>1729127</v>
      </c>
      <c r="Y91" s="6"/>
      <c r="Z91" s="6"/>
    </row>
    <row r="92" spans="1:26" ht="24" x14ac:dyDescent="0.25">
      <c r="A92" s="51">
        <v>17</v>
      </c>
      <c r="B92" s="52" t="s">
        <v>103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4"/>
    </row>
    <row r="93" spans="1:26" ht="36" x14ac:dyDescent="0.25">
      <c r="A93" s="51" t="s">
        <v>154</v>
      </c>
      <c r="B93" s="51"/>
      <c r="C93" s="7"/>
      <c r="D93" s="15"/>
      <c r="E93" s="15"/>
      <c r="F93" s="15"/>
      <c r="G93" s="7"/>
      <c r="H93" s="8"/>
      <c r="I93" s="56"/>
      <c r="J93" s="8"/>
      <c r="K93" s="8"/>
      <c r="L93" s="13"/>
      <c r="M93" s="13"/>
      <c r="N93" s="56"/>
      <c r="O93" s="56"/>
      <c r="P93" s="56"/>
      <c r="Q93" s="8"/>
      <c r="R93" s="31"/>
      <c r="S93" s="32"/>
      <c r="T93" s="32"/>
      <c r="U93" s="32"/>
      <c r="V93" s="33">
        <v>82891225</v>
      </c>
      <c r="W93" s="33">
        <v>323228862.64999998</v>
      </c>
      <c r="X93" s="33">
        <v>306260216</v>
      </c>
      <c r="Y93" s="33"/>
      <c r="Z93" s="28">
        <v>16968646.649999999</v>
      </c>
    </row>
    <row r="94" spans="1:26" x14ac:dyDescent="0.25">
      <c r="A94" s="50" t="s">
        <v>65</v>
      </c>
      <c r="B94" s="50"/>
      <c r="C94" s="7">
        <v>1326367.4700000007</v>
      </c>
      <c r="D94" s="9">
        <v>1193945.1300000008</v>
      </c>
      <c r="E94" s="10">
        <v>27376.149999999998</v>
      </c>
      <c r="F94" s="10">
        <v>105046.18999999999</v>
      </c>
      <c r="G94" s="11"/>
      <c r="H94" s="11"/>
      <c r="I94" s="11">
        <v>6.3</v>
      </c>
      <c r="J94" s="12">
        <v>8356114</v>
      </c>
      <c r="K94" s="13">
        <v>7521854</v>
      </c>
      <c r="L94" s="13">
        <v>172470</v>
      </c>
      <c r="M94" s="13">
        <v>661790</v>
      </c>
      <c r="N94" s="3">
        <v>92.19</v>
      </c>
      <c r="O94" s="2"/>
      <c r="P94" s="2"/>
      <c r="Q94" s="2">
        <v>95</v>
      </c>
      <c r="R94" s="41"/>
      <c r="S94" s="41"/>
      <c r="T94" s="41"/>
      <c r="U94" s="41"/>
      <c r="V94" s="36">
        <v>75074589</v>
      </c>
      <c r="W94" s="37">
        <v>149838688</v>
      </c>
      <c r="X94" s="36">
        <v>149838688</v>
      </c>
      <c r="Y94" s="36"/>
      <c r="Z94" s="48"/>
    </row>
    <row r="95" spans="1:26" x14ac:dyDescent="0.25">
      <c r="A95" s="50" t="s">
        <v>66</v>
      </c>
      <c r="B95" s="50"/>
      <c r="C95" s="7">
        <v>1326367.4700000009</v>
      </c>
      <c r="D95" s="9">
        <v>1124526.92</v>
      </c>
      <c r="E95" s="9">
        <v>27376.149999999998</v>
      </c>
      <c r="F95" s="9">
        <v>174464.4</v>
      </c>
      <c r="G95" s="9"/>
      <c r="H95" s="9"/>
      <c r="I95" s="9">
        <v>6.3</v>
      </c>
      <c r="J95" s="12">
        <v>8356116</v>
      </c>
      <c r="K95" s="13">
        <v>7084520</v>
      </c>
      <c r="L95" s="13">
        <v>172470</v>
      </c>
      <c r="M95" s="13">
        <v>1099126</v>
      </c>
      <c r="N95" s="2">
        <v>92</v>
      </c>
      <c r="O95" s="2"/>
      <c r="P95" s="2"/>
      <c r="Q95" s="2">
        <v>95</v>
      </c>
      <c r="R95" s="41"/>
      <c r="S95" s="41"/>
      <c r="T95" s="41"/>
      <c r="U95" s="41"/>
      <c r="V95" s="36">
        <v>4160638</v>
      </c>
      <c r="W95" s="37">
        <v>95431730.650000006</v>
      </c>
      <c r="X95" s="36">
        <v>78463084</v>
      </c>
      <c r="Y95" s="34"/>
      <c r="Z95" s="2">
        <v>16968646.649999999</v>
      </c>
    </row>
    <row r="96" spans="1:26" ht="13.5" customHeight="1" x14ac:dyDescent="0.25">
      <c r="A96" s="50" t="s">
        <v>67</v>
      </c>
      <c r="B96" s="50"/>
      <c r="C96" s="7">
        <v>1326367.4700000009</v>
      </c>
      <c r="D96" s="9">
        <v>1124526.92</v>
      </c>
      <c r="E96" s="9">
        <v>27376.149999999998</v>
      </c>
      <c r="F96" s="9">
        <v>174464.4</v>
      </c>
      <c r="G96" s="9"/>
      <c r="H96" s="9"/>
      <c r="I96" s="9">
        <v>6.3</v>
      </c>
      <c r="J96" s="12">
        <v>8356116</v>
      </c>
      <c r="K96" s="13">
        <v>7084520</v>
      </c>
      <c r="L96" s="13">
        <v>172470</v>
      </c>
      <c r="M96" s="13">
        <v>1099126</v>
      </c>
      <c r="N96" s="2">
        <v>92</v>
      </c>
      <c r="O96" s="2"/>
      <c r="P96" s="2"/>
      <c r="Q96" s="2">
        <v>95</v>
      </c>
      <c r="R96" s="32"/>
      <c r="S96" s="32"/>
      <c r="T96" s="32"/>
      <c r="U96" s="32"/>
      <c r="V96" s="36">
        <v>3655998</v>
      </c>
      <c r="W96" s="37">
        <v>77958444</v>
      </c>
      <c r="X96" s="36">
        <v>77958444</v>
      </c>
      <c r="Y96" s="35"/>
      <c r="Z96" s="6"/>
    </row>
    <row r="97" spans="1:26" ht="24" hidden="1" x14ac:dyDescent="0.25">
      <c r="A97" s="51">
        <v>18</v>
      </c>
      <c r="B97" s="52" t="s">
        <v>104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4"/>
    </row>
    <row r="98" spans="1:26" ht="48" hidden="1" x14ac:dyDescent="0.25">
      <c r="A98" s="51" t="s">
        <v>73</v>
      </c>
      <c r="B98" s="51"/>
      <c r="C98" s="7"/>
      <c r="D98" s="15"/>
      <c r="E98" s="15"/>
      <c r="F98" s="15"/>
      <c r="G98" s="7"/>
      <c r="H98" s="8"/>
      <c r="I98" s="56"/>
      <c r="J98" s="8"/>
      <c r="K98" s="8"/>
      <c r="L98" s="13"/>
      <c r="M98" s="13"/>
      <c r="N98" s="56"/>
      <c r="O98" s="56"/>
      <c r="P98" s="56"/>
      <c r="Q98" s="8"/>
      <c r="R98" s="56"/>
      <c r="S98" s="19"/>
      <c r="T98" s="19"/>
      <c r="U98" s="19"/>
      <c r="V98" s="28">
        <f>V99+V100+V101</f>
        <v>5796576</v>
      </c>
      <c r="W98" s="28">
        <f t="shared" ref="W98:X98" si="18">W99+W100+W101</f>
        <v>38199719.785999998</v>
      </c>
      <c r="X98" s="28">
        <f t="shared" si="18"/>
        <v>38199719.785999998</v>
      </c>
      <c r="Y98" s="28"/>
      <c r="Z98" s="28"/>
    </row>
    <row r="99" spans="1:26" hidden="1" x14ac:dyDescent="0.25">
      <c r="A99" s="50" t="s">
        <v>65</v>
      </c>
      <c r="B99" s="50"/>
      <c r="C99" s="7">
        <f>D99+E99+F99</f>
        <v>169022.42</v>
      </c>
      <c r="D99" s="9">
        <v>169022.42</v>
      </c>
      <c r="E99" s="10"/>
      <c r="F99" s="10"/>
      <c r="G99" s="11"/>
      <c r="H99" s="11"/>
      <c r="I99" s="11">
        <v>6.3</v>
      </c>
      <c r="J99" s="12">
        <f>K99+L99+M99</f>
        <v>1064842</v>
      </c>
      <c r="K99" s="13">
        <f>CEILING(D99*I99,1)</f>
        <v>1064842</v>
      </c>
      <c r="L99" s="13"/>
      <c r="M99" s="13"/>
      <c r="N99" s="3">
        <v>88.93</v>
      </c>
      <c r="O99" s="2"/>
      <c r="P99" s="2"/>
      <c r="Q99" s="2">
        <v>95</v>
      </c>
      <c r="R99" s="14"/>
      <c r="S99" s="14"/>
      <c r="T99" s="14"/>
      <c r="U99" s="14"/>
      <c r="V99" s="48">
        <v>4629870</v>
      </c>
      <c r="W99" s="14">
        <f>X99+Y99+Z99</f>
        <v>15425260</v>
      </c>
      <c r="X99" s="48">
        <f>CEILING(K99*N99*Q99*12/10000+V99,1)</f>
        <v>15425260</v>
      </c>
      <c r="Y99" s="48"/>
      <c r="Z99" s="48"/>
    </row>
    <row r="100" spans="1:26" hidden="1" x14ac:dyDescent="0.25">
      <c r="A100" s="50" t="s">
        <v>66</v>
      </c>
      <c r="B100" s="50"/>
      <c r="C100" s="7">
        <f>D100+E100+F100</f>
        <v>169022.42</v>
      </c>
      <c r="D100" s="9">
        <v>169022.42</v>
      </c>
      <c r="E100" s="9"/>
      <c r="F100" s="9"/>
      <c r="G100" s="9"/>
      <c r="H100" s="9"/>
      <c r="I100" s="9">
        <v>6.3</v>
      </c>
      <c r="J100" s="12">
        <f>K100+L100+M100</f>
        <v>1064841</v>
      </c>
      <c r="K100" s="13">
        <v>1064841</v>
      </c>
      <c r="L100" s="13"/>
      <c r="M100" s="13"/>
      <c r="N100" s="2">
        <v>89</v>
      </c>
      <c r="O100" s="2"/>
      <c r="P100" s="2"/>
      <c r="Q100" s="2">
        <v>95</v>
      </c>
      <c r="R100" s="14"/>
      <c r="S100" s="14"/>
      <c r="T100" s="14"/>
      <c r="U100" s="2"/>
      <c r="V100" s="48">
        <v>568177</v>
      </c>
      <c r="W100" s="14">
        <f>X100+Y100+Z100</f>
        <v>11372054</v>
      </c>
      <c r="X100" s="48">
        <v>11372054</v>
      </c>
      <c r="Y100" s="2"/>
      <c r="Z100" s="2"/>
    </row>
    <row r="101" spans="1:26" hidden="1" x14ac:dyDescent="0.25">
      <c r="A101" s="50" t="s">
        <v>67</v>
      </c>
      <c r="B101" s="50"/>
      <c r="C101" s="7">
        <f>D101+E101+F101</f>
        <v>169022.42</v>
      </c>
      <c r="D101" s="9">
        <v>169022.42</v>
      </c>
      <c r="E101" s="9"/>
      <c r="F101" s="9"/>
      <c r="G101" s="9"/>
      <c r="H101" s="9"/>
      <c r="I101" s="9">
        <v>6.3</v>
      </c>
      <c r="J101" s="12">
        <f>K101+L101+M101</f>
        <v>1064841</v>
      </c>
      <c r="K101" s="13">
        <v>1064841</v>
      </c>
      <c r="L101" s="13"/>
      <c r="M101" s="13"/>
      <c r="N101" s="2">
        <v>89</v>
      </c>
      <c r="O101" s="2"/>
      <c r="P101" s="2"/>
      <c r="Q101" s="2">
        <v>95</v>
      </c>
      <c r="R101" s="14"/>
      <c r="S101" s="14"/>
      <c r="T101" s="14"/>
      <c r="U101" s="2"/>
      <c r="V101" s="48">
        <v>598529</v>
      </c>
      <c r="W101" s="14">
        <v>11402405.786</v>
      </c>
      <c r="X101" s="48">
        <v>11402405.786</v>
      </c>
      <c r="Y101" s="6"/>
      <c r="Z101" s="6"/>
    </row>
    <row r="102" spans="1:26" ht="24" hidden="1" x14ac:dyDescent="0.25">
      <c r="A102" s="51">
        <v>19</v>
      </c>
      <c r="B102" s="52" t="s">
        <v>105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4"/>
    </row>
    <row r="103" spans="1:26" ht="36" hidden="1" x14ac:dyDescent="0.25">
      <c r="A103" s="51" t="s">
        <v>74</v>
      </c>
      <c r="B103" s="51"/>
      <c r="C103" s="7"/>
      <c r="D103" s="15"/>
      <c r="E103" s="15"/>
      <c r="F103" s="15"/>
      <c r="G103" s="7"/>
      <c r="H103" s="8"/>
      <c r="I103" s="56"/>
      <c r="J103" s="8"/>
      <c r="K103" s="8"/>
      <c r="L103" s="13"/>
      <c r="M103" s="13"/>
      <c r="N103" s="56"/>
      <c r="O103" s="56"/>
      <c r="P103" s="56"/>
      <c r="Q103" s="8"/>
      <c r="R103" s="56"/>
      <c r="S103" s="19"/>
      <c r="T103" s="19"/>
      <c r="U103" s="19"/>
      <c r="V103" s="28">
        <f>V104+V105+V106</f>
        <v>7253067</v>
      </c>
      <c r="W103" s="28">
        <f t="shared" ref="W103:X103" si="19">W104+W105+W106</f>
        <v>29831568</v>
      </c>
      <c r="X103" s="28">
        <f t="shared" si="19"/>
        <v>29831568</v>
      </c>
      <c r="Y103" s="28"/>
      <c r="Z103" s="28"/>
    </row>
    <row r="104" spans="1:26" hidden="1" x14ac:dyDescent="0.25">
      <c r="A104" s="50" t="s">
        <v>65</v>
      </c>
      <c r="B104" s="50"/>
      <c r="C104" s="7">
        <f>D104+E104+F104</f>
        <v>117576.52000000003</v>
      </c>
      <c r="D104" s="9">
        <v>117576.52000000003</v>
      </c>
      <c r="E104" s="10"/>
      <c r="F104" s="10"/>
      <c r="G104" s="11"/>
      <c r="H104" s="11"/>
      <c r="I104" s="11">
        <v>6.3</v>
      </c>
      <c r="J104" s="12">
        <f>K104+L104+M104</f>
        <v>740733</v>
      </c>
      <c r="K104" s="13">
        <f>CEILING(D104*I104,1)</f>
        <v>740733</v>
      </c>
      <c r="L104" s="13"/>
      <c r="M104" s="13"/>
      <c r="N104" s="3">
        <v>88.38</v>
      </c>
      <c r="O104" s="2"/>
      <c r="P104" s="2"/>
      <c r="Q104" s="2">
        <v>95</v>
      </c>
      <c r="R104" s="14"/>
      <c r="S104" s="14"/>
      <c r="T104" s="14"/>
      <c r="U104" s="14"/>
      <c r="V104" s="48">
        <v>6444048</v>
      </c>
      <c r="W104" s="14">
        <f>X104+Y104+Z104</f>
        <v>13907171</v>
      </c>
      <c r="X104" s="48">
        <f>CEILING(K104*N104*Q104*12/10000+V104,1)</f>
        <v>13907171</v>
      </c>
      <c r="Y104" s="48"/>
      <c r="Z104" s="48"/>
    </row>
    <row r="105" spans="1:26" hidden="1" x14ac:dyDescent="0.25">
      <c r="A105" s="50" t="s">
        <v>66</v>
      </c>
      <c r="B105" s="50"/>
      <c r="C105" s="7">
        <f>D105+E105+F105</f>
        <v>117576.52000000003</v>
      </c>
      <c r="D105" s="9">
        <v>117576.52000000003</v>
      </c>
      <c r="E105" s="9"/>
      <c r="F105" s="9"/>
      <c r="G105" s="9"/>
      <c r="H105" s="9"/>
      <c r="I105" s="9">
        <v>6.3</v>
      </c>
      <c r="J105" s="12">
        <f>K105+L105+M105</f>
        <v>740732</v>
      </c>
      <c r="K105" s="13">
        <v>740732</v>
      </c>
      <c r="L105" s="13"/>
      <c r="M105" s="13"/>
      <c r="N105" s="2">
        <v>89</v>
      </c>
      <c r="O105" s="2"/>
      <c r="P105" s="2"/>
      <c r="Q105" s="2">
        <v>95</v>
      </c>
      <c r="R105" s="14"/>
      <c r="S105" s="14"/>
      <c r="T105" s="14"/>
      <c r="U105" s="2"/>
      <c r="V105" s="48">
        <v>392795</v>
      </c>
      <c r="W105" s="14">
        <v>7908262</v>
      </c>
      <c r="X105" s="48">
        <v>7908262</v>
      </c>
      <c r="Y105" s="2"/>
      <c r="Z105" s="2"/>
    </row>
    <row r="106" spans="1:26" hidden="1" x14ac:dyDescent="0.25">
      <c r="A106" s="50" t="s">
        <v>67</v>
      </c>
      <c r="B106" s="50"/>
      <c r="C106" s="7">
        <f>D106+E106+F106</f>
        <v>117576.52000000003</v>
      </c>
      <c r="D106" s="9">
        <v>117576.52000000003</v>
      </c>
      <c r="E106" s="9"/>
      <c r="F106" s="9"/>
      <c r="G106" s="9"/>
      <c r="H106" s="9"/>
      <c r="I106" s="9">
        <v>6.3</v>
      </c>
      <c r="J106" s="12">
        <f>K106+L106+M106</f>
        <v>740732</v>
      </c>
      <c r="K106" s="13">
        <v>740732</v>
      </c>
      <c r="L106" s="13"/>
      <c r="M106" s="13"/>
      <c r="N106" s="2">
        <v>90</v>
      </c>
      <c r="O106" s="2"/>
      <c r="P106" s="2"/>
      <c r="Q106" s="2">
        <v>95</v>
      </c>
      <c r="R106" s="14"/>
      <c r="S106" s="14"/>
      <c r="T106" s="14"/>
      <c r="U106" s="2"/>
      <c r="V106" s="48">
        <v>416224</v>
      </c>
      <c r="W106" s="14">
        <f>X106+Y106+Z106</f>
        <v>8016135</v>
      </c>
      <c r="X106" s="48">
        <f>CEILING(K106*N106*Q106*12/10000+V106,1)</f>
        <v>8016135</v>
      </c>
      <c r="Y106" s="6"/>
      <c r="Z106" s="6"/>
    </row>
    <row r="107" spans="1:26" ht="24" x14ac:dyDescent="0.25">
      <c r="A107" s="51">
        <v>20</v>
      </c>
      <c r="B107" s="52" t="s">
        <v>106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4"/>
    </row>
    <row r="108" spans="1:26" ht="36" x14ac:dyDescent="0.25">
      <c r="A108" s="51" t="s">
        <v>75</v>
      </c>
      <c r="B108" s="51"/>
      <c r="C108" s="7"/>
      <c r="D108" s="15"/>
      <c r="E108" s="15"/>
      <c r="F108" s="15"/>
      <c r="G108" s="7"/>
      <c r="H108" s="8"/>
      <c r="I108" s="56"/>
      <c r="J108" s="8"/>
      <c r="K108" s="8"/>
      <c r="L108" s="13"/>
      <c r="M108" s="13"/>
      <c r="N108" s="56"/>
      <c r="O108" s="56"/>
      <c r="P108" s="56"/>
      <c r="Q108" s="8"/>
      <c r="R108" s="56"/>
      <c r="S108" s="32"/>
      <c r="T108" s="32"/>
      <c r="U108" s="32"/>
      <c r="V108" s="33">
        <v>2972394</v>
      </c>
      <c r="W108" s="33">
        <v>17419988</v>
      </c>
      <c r="X108" s="33">
        <v>17419988</v>
      </c>
      <c r="Y108" s="28"/>
      <c r="Z108" s="28"/>
    </row>
    <row r="109" spans="1:26" x14ac:dyDescent="0.25">
      <c r="A109" s="50" t="s">
        <v>65</v>
      </c>
      <c r="B109" s="50"/>
      <c r="C109" s="7">
        <v>90029.199999999983</v>
      </c>
      <c r="D109" s="9">
        <v>86846.89999999998</v>
      </c>
      <c r="E109" s="10">
        <v>3182.3</v>
      </c>
      <c r="F109" s="10"/>
      <c r="G109" s="11"/>
      <c r="H109" s="11"/>
      <c r="I109" s="11">
        <v>6.3</v>
      </c>
      <c r="J109" s="12">
        <v>567183</v>
      </c>
      <c r="K109" s="13">
        <v>547135</v>
      </c>
      <c r="L109" s="13">
        <v>20048</v>
      </c>
      <c r="M109" s="13"/>
      <c r="N109" s="3">
        <v>83.84</v>
      </c>
      <c r="O109" s="2"/>
      <c r="P109" s="2"/>
      <c r="Q109" s="2">
        <v>95</v>
      </c>
      <c r="R109" s="14"/>
      <c r="S109" s="37"/>
      <c r="T109" s="37"/>
      <c r="U109" s="37"/>
      <c r="V109" s="36">
        <v>2454235</v>
      </c>
      <c r="W109" s="37">
        <v>7683620</v>
      </c>
      <c r="X109" s="36">
        <v>7683620</v>
      </c>
      <c r="Y109" s="48"/>
      <c r="Z109" s="48"/>
    </row>
    <row r="110" spans="1:26" x14ac:dyDescent="0.25">
      <c r="A110" s="50" t="s">
        <v>66</v>
      </c>
      <c r="B110" s="50"/>
      <c r="C110" s="7">
        <v>90029.199999999983</v>
      </c>
      <c r="D110" s="9">
        <v>86846.89999999998</v>
      </c>
      <c r="E110" s="9">
        <v>3182.3</v>
      </c>
      <c r="F110" s="9"/>
      <c r="G110" s="9"/>
      <c r="H110" s="9"/>
      <c r="I110" s="9">
        <v>6.3</v>
      </c>
      <c r="J110" s="12">
        <v>567183</v>
      </c>
      <c r="K110" s="13">
        <v>547135</v>
      </c>
      <c r="L110" s="13">
        <v>20048</v>
      </c>
      <c r="M110" s="13"/>
      <c r="N110" s="62">
        <v>74</v>
      </c>
      <c r="O110" s="2">
        <v>84</v>
      </c>
      <c r="P110" s="2"/>
      <c r="Q110" s="2">
        <v>95</v>
      </c>
      <c r="R110" s="14"/>
      <c r="S110" s="37"/>
      <c r="T110" s="37"/>
      <c r="U110" s="34"/>
      <c r="V110" s="36">
        <v>275231</v>
      </c>
      <c r="W110" s="37">
        <v>4877809</v>
      </c>
      <c r="X110" s="36">
        <v>4877809</v>
      </c>
      <c r="Y110" s="2"/>
      <c r="Z110" s="2"/>
    </row>
    <row r="111" spans="1:26" x14ac:dyDescent="0.25">
      <c r="A111" s="50" t="s">
        <v>67</v>
      </c>
      <c r="B111" s="50"/>
      <c r="C111" s="7">
        <v>90029.199999999983</v>
      </c>
      <c r="D111" s="9">
        <v>86846.89999999998</v>
      </c>
      <c r="E111" s="9">
        <v>3182.3</v>
      </c>
      <c r="F111" s="9"/>
      <c r="G111" s="9"/>
      <c r="H111" s="9"/>
      <c r="I111" s="9">
        <v>6.3</v>
      </c>
      <c r="J111" s="12">
        <v>567183</v>
      </c>
      <c r="K111" s="13">
        <v>547135</v>
      </c>
      <c r="L111" s="13">
        <v>20048</v>
      </c>
      <c r="M111" s="13"/>
      <c r="N111" s="62">
        <v>74</v>
      </c>
      <c r="O111" s="2">
        <v>84</v>
      </c>
      <c r="P111" s="2"/>
      <c r="Q111" s="2">
        <v>95</v>
      </c>
      <c r="R111" s="14"/>
      <c r="S111" s="37"/>
      <c r="T111" s="37"/>
      <c r="U111" s="34"/>
      <c r="V111" s="36">
        <v>242928</v>
      </c>
      <c r="W111" s="37">
        <v>4858559</v>
      </c>
      <c r="X111" s="36">
        <v>4858559</v>
      </c>
      <c r="Y111" s="6"/>
      <c r="Z111" s="6"/>
    </row>
    <row r="112" spans="1:26" ht="0.75" customHeight="1" x14ac:dyDescent="0.25">
      <c r="A112" s="51">
        <v>21</v>
      </c>
      <c r="B112" s="52" t="s">
        <v>107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4"/>
    </row>
    <row r="113" spans="1:26" ht="36" hidden="1" x14ac:dyDescent="0.25">
      <c r="A113" s="51" t="s">
        <v>155</v>
      </c>
      <c r="B113" s="51"/>
      <c r="C113" s="7"/>
      <c r="D113" s="15"/>
      <c r="E113" s="15"/>
      <c r="F113" s="15"/>
      <c r="G113" s="7"/>
      <c r="H113" s="8"/>
      <c r="I113" s="56"/>
      <c r="J113" s="8"/>
      <c r="K113" s="8"/>
      <c r="L113" s="13"/>
      <c r="M113" s="13"/>
      <c r="N113" s="56"/>
      <c r="O113" s="56"/>
      <c r="P113" s="56"/>
      <c r="Q113" s="8"/>
      <c r="R113" s="56"/>
      <c r="S113" s="19"/>
      <c r="T113" s="19"/>
      <c r="U113" s="19"/>
      <c r="V113" s="28">
        <f>V114+V115+V116</f>
        <v>4200648</v>
      </c>
      <c r="W113" s="28">
        <f t="shared" ref="W113:X113" si="20">W114+W115+W116</f>
        <v>18158238</v>
      </c>
      <c r="X113" s="28">
        <f t="shared" si="20"/>
        <v>18158238</v>
      </c>
      <c r="Y113" s="28"/>
      <c r="Z113" s="28"/>
    </row>
    <row r="114" spans="1:26" hidden="1" x14ac:dyDescent="0.25">
      <c r="A114" s="50" t="s">
        <v>65</v>
      </c>
      <c r="B114" s="50"/>
      <c r="C114" s="7">
        <f>D114+E114+F114</f>
        <v>75221.069999999978</v>
      </c>
      <c r="D114" s="9">
        <v>75221.069999999978</v>
      </c>
      <c r="E114" s="10"/>
      <c r="F114" s="10"/>
      <c r="G114" s="11"/>
      <c r="H114" s="11"/>
      <c r="I114" s="11">
        <v>6.3</v>
      </c>
      <c r="J114" s="12">
        <f>K114+L114+M114</f>
        <v>473893</v>
      </c>
      <c r="K114" s="13">
        <f>ROUND(D114*I114,0)</f>
        <v>473893</v>
      </c>
      <c r="L114" s="13"/>
      <c r="M114" s="13"/>
      <c r="N114" s="3">
        <v>85.36</v>
      </c>
      <c r="O114" s="2"/>
      <c r="P114" s="2"/>
      <c r="Q114" s="2">
        <v>95</v>
      </c>
      <c r="R114" s="14"/>
      <c r="S114" s="14"/>
      <c r="T114" s="14"/>
      <c r="U114" s="14"/>
      <c r="V114" s="48">
        <v>3700638</v>
      </c>
      <c r="W114" s="14">
        <f>X114+Y114+Z114</f>
        <v>8312110</v>
      </c>
      <c r="X114" s="48">
        <f>CEILING(K114*N114*Q114*12/10000+V114,1)</f>
        <v>8312110</v>
      </c>
      <c r="Y114" s="48"/>
      <c r="Z114" s="48"/>
    </row>
    <row r="115" spans="1:26" hidden="1" x14ac:dyDescent="0.25">
      <c r="A115" s="50" t="s">
        <v>66</v>
      </c>
      <c r="B115" s="50"/>
      <c r="C115" s="7">
        <f>D115+E115+F115</f>
        <v>75221.069999999978</v>
      </c>
      <c r="D115" s="9">
        <v>75221.069999999978</v>
      </c>
      <c r="E115" s="9"/>
      <c r="F115" s="9"/>
      <c r="G115" s="9"/>
      <c r="H115" s="9"/>
      <c r="I115" s="9">
        <v>6.3</v>
      </c>
      <c r="J115" s="12">
        <f>K115+L115+M115</f>
        <v>473893</v>
      </c>
      <c r="K115" s="13">
        <f>ROUND(D115*I115,0)</f>
        <v>473893</v>
      </c>
      <c r="L115" s="13"/>
      <c r="M115" s="13"/>
      <c r="N115" s="2">
        <v>86</v>
      </c>
      <c r="O115" s="2"/>
      <c r="P115" s="2"/>
      <c r="Q115" s="2">
        <v>95</v>
      </c>
      <c r="R115" s="14"/>
      <c r="S115" s="14"/>
      <c r="T115" s="14"/>
      <c r="U115" s="2"/>
      <c r="V115" s="48">
        <v>242708</v>
      </c>
      <c r="W115" s="14">
        <f>X115+Y115+Z115</f>
        <v>4888755</v>
      </c>
      <c r="X115" s="48">
        <f>CEILING(K115*N115*Q115*12/10000+V115,1)</f>
        <v>4888755</v>
      </c>
      <c r="Y115" s="2"/>
      <c r="Z115" s="2"/>
    </row>
    <row r="116" spans="1:26" hidden="1" x14ac:dyDescent="0.25">
      <c r="A116" s="50" t="s">
        <v>67</v>
      </c>
      <c r="B116" s="50"/>
      <c r="C116" s="7">
        <f>D116+E116+F116</f>
        <v>75221.069999999978</v>
      </c>
      <c r="D116" s="9">
        <v>75221.069999999978</v>
      </c>
      <c r="E116" s="9"/>
      <c r="F116" s="9"/>
      <c r="G116" s="9"/>
      <c r="H116" s="9"/>
      <c r="I116" s="9">
        <v>6.3</v>
      </c>
      <c r="J116" s="12">
        <f>K116+L116+M116</f>
        <v>473893</v>
      </c>
      <c r="K116" s="13">
        <f>ROUND(D116*I116,0)</f>
        <v>473893</v>
      </c>
      <c r="L116" s="13"/>
      <c r="M116" s="13"/>
      <c r="N116" s="2">
        <v>87</v>
      </c>
      <c r="O116" s="2"/>
      <c r="P116" s="2"/>
      <c r="Q116" s="2">
        <v>95</v>
      </c>
      <c r="R116" s="14"/>
      <c r="S116" s="14"/>
      <c r="T116" s="14"/>
      <c r="U116" s="2"/>
      <c r="V116" s="48">
        <v>257302</v>
      </c>
      <c r="W116" s="14">
        <f>X116+Y116+Z116</f>
        <v>4957373</v>
      </c>
      <c r="X116" s="48">
        <f>CEILING(K116*N116*Q116*12/10000+V116,1)</f>
        <v>4957373</v>
      </c>
      <c r="Y116" s="6"/>
      <c r="Z116" s="6"/>
    </row>
    <row r="117" spans="1:26" ht="24" x14ac:dyDescent="0.25">
      <c r="A117" s="51">
        <v>22</v>
      </c>
      <c r="B117" s="52" t="s">
        <v>108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4"/>
    </row>
    <row r="118" spans="1:26" ht="36" x14ac:dyDescent="0.25">
      <c r="A118" s="51" t="s">
        <v>156</v>
      </c>
      <c r="B118" s="51"/>
      <c r="C118" s="7"/>
      <c r="D118" s="15"/>
      <c r="E118" s="15"/>
      <c r="F118" s="15"/>
      <c r="G118" s="7"/>
      <c r="H118" s="8"/>
      <c r="I118" s="56"/>
      <c r="J118" s="8"/>
      <c r="K118" s="8"/>
      <c r="L118" s="13"/>
      <c r="M118" s="13"/>
      <c r="N118" s="56"/>
      <c r="O118" s="56"/>
      <c r="P118" s="56"/>
      <c r="Q118" s="8"/>
      <c r="R118" s="56"/>
      <c r="S118" s="32"/>
      <c r="T118" s="32"/>
      <c r="U118" s="32"/>
      <c r="V118" s="33">
        <v>12235753</v>
      </c>
      <c r="W118" s="33">
        <v>38716321</v>
      </c>
      <c r="X118" s="33">
        <v>38716321</v>
      </c>
      <c r="Y118" s="28"/>
      <c r="Z118" s="28"/>
    </row>
    <row r="119" spans="1:26" x14ac:dyDescent="0.25">
      <c r="A119" s="50" t="s">
        <v>65</v>
      </c>
      <c r="B119" s="50"/>
      <c r="C119" s="7">
        <v>137998.58999999997</v>
      </c>
      <c r="D119" s="9">
        <v>137998.58999999997</v>
      </c>
      <c r="E119" s="10"/>
      <c r="F119" s="10"/>
      <c r="G119" s="11"/>
      <c r="H119" s="11"/>
      <c r="I119" s="11">
        <v>6.3</v>
      </c>
      <c r="J119" s="12">
        <v>869391</v>
      </c>
      <c r="K119" s="13">
        <v>869391</v>
      </c>
      <c r="L119" s="13"/>
      <c r="M119" s="13"/>
      <c r="N119" s="3">
        <v>83.77</v>
      </c>
      <c r="O119" s="2"/>
      <c r="P119" s="2"/>
      <c r="Q119" s="2">
        <v>95</v>
      </c>
      <c r="R119" s="14"/>
      <c r="S119" s="37"/>
      <c r="T119" s="37"/>
      <c r="U119" s="37"/>
      <c r="V119" s="36">
        <v>11318876</v>
      </c>
      <c r="W119" s="37">
        <v>19621369</v>
      </c>
      <c r="X119" s="36">
        <v>19621369</v>
      </c>
      <c r="Y119" s="48"/>
      <c r="Z119" s="48"/>
    </row>
    <row r="120" spans="1:26" x14ac:dyDescent="0.25">
      <c r="A120" s="50" t="s">
        <v>66</v>
      </c>
      <c r="B120" s="50"/>
      <c r="C120" s="7">
        <v>137998.58999999997</v>
      </c>
      <c r="D120" s="9">
        <v>137998.58999999997</v>
      </c>
      <c r="E120" s="9"/>
      <c r="F120" s="9"/>
      <c r="G120" s="9"/>
      <c r="H120" s="9"/>
      <c r="I120" s="9">
        <v>6.3</v>
      </c>
      <c r="J120" s="12">
        <v>869391</v>
      </c>
      <c r="K120" s="13">
        <v>869391</v>
      </c>
      <c r="L120" s="13"/>
      <c r="M120" s="13"/>
      <c r="N120" s="61">
        <v>92</v>
      </c>
      <c r="O120" s="2">
        <v>85</v>
      </c>
      <c r="P120" s="2"/>
      <c r="Q120" s="2">
        <v>95</v>
      </c>
      <c r="R120" s="14"/>
      <c r="S120" s="37"/>
      <c r="T120" s="37"/>
      <c r="U120" s="34"/>
      <c r="V120" s="36">
        <v>436973</v>
      </c>
      <c r="W120" s="37">
        <v>9496875</v>
      </c>
      <c r="X120" s="36">
        <v>9496875</v>
      </c>
      <c r="Y120" s="2"/>
      <c r="Z120" s="2"/>
    </row>
    <row r="121" spans="1:26" x14ac:dyDescent="0.25">
      <c r="A121" s="50" t="s">
        <v>67</v>
      </c>
      <c r="B121" s="50"/>
      <c r="C121" s="7">
        <v>137998.58999999997</v>
      </c>
      <c r="D121" s="9">
        <v>137998.58999999997</v>
      </c>
      <c r="E121" s="9"/>
      <c r="F121" s="9"/>
      <c r="G121" s="9"/>
      <c r="H121" s="9"/>
      <c r="I121" s="9">
        <v>6.3</v>
      </c>
      <c r="J121" s="12">
        <v>869391</v>
      </c>
      <c r="K121" s="13">
        <v>869391</v>
      </c>
      <c r="L121" s="13"/>
      <c r="M121" s="13"/>
      <c r="N121" s="61">
        <v>92</v>
      </c>
      <c r="O121" s="2">
        <v>86</v>
      </c>
      <c r="P121" s="2"/>
      <c r="Q121" s="2">
        <v>95</v>
      </c>
      <c r="R121" s="14"/>
      <c r="S121" s="37"/>
      <c r="T121" s="37"/>
      <c r="U121" s="34"/>
      <c r="V121" s="36">
        <v>479904</v>
      </c>
      <c r="W121" s="37">
        <v>9598077</v>
      </c>
      <c r="X121" s="36">
        <v>9598077</v>
      </c>
      <c r="Y121" s="6"/>
      <c r="Z121" s="6"/>
    </row>
    <row r="122" spans="1:26" ht="0.75" customHeight="1" x14ac:dyDescent="0.25">
      <c r="A122" s="51">
        <v>23</v>
      </c>
      <c r="B122" s="52" t="s">
        <v>9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4"/>
    </row>
    <row r="123" spans="1:26" ht="36" hidden="1" x14ac:dyDescent="0.25">
      <c r="A123" s="51" t="s">
        <v>76</v>
      </c>
      <c r="B123" s="51"/>
      <c r="C123" s="7"/>
      <c r="D123" s="15"/>
      <c r="E123" s="15"/>
      <c r="F123" s="15"/>
      <c r="G123" s="7"/>
      <c r="H123" s="8"/>
      <c r="I123" s="56"/>
      <c r="J123" s="8"/>
      <c r="K123" s="8"/>
      <c r="L123" s="13"/>
      <c r="M123" s="13"/>
      <c r="N123" s="56"/>
      <c r="O123" s="56"/>
      <c r="P123" s="56"/>
      <c r="Q123" s="8"/>
      <c r="R123" s="56"/>
      <c r="S123" s="19"/>
      <c r="T123" s="19"/>
      <c r="U123" s="19"/>
      <c r="V123" s="28">
        <f>V124+V125+V126</f>
        <v>703072</v>
      </c>
      <c r="W123" s="28">
        <f t="shared" ref="W123:X123" si="21">W124+W125+W126</f>
        <v>2661877</v>
      </c>
      <c r="X123" s="28">
        <f t="shared" si="21"/>
        <v>2661877</v>
      </c>
      <c r="Y123" s="28"/>
      <c r="Z123" s="28"/>
    </row>
    <row r="124" spans="1:26" hidden="1" x14ac:dyDescent="0.25">
      <c r="A124" s="50" t="s">
        <v>65</v>
      </c>
      <c r="B124" s="50"/>
      <c r="C124" s="7">
        <f>D124+E124+F124</f>
        <v>16290.5</v>
      </c>
      <c r="D124" s="9">
        <v>16290.5</v>
      </c>
      <c r="E124" s="10"/>
      <c r="F124" s="10"/>
      <c r="G124" s="11"/>
      <c r="H124" s="11"/>
      <c r="I124" s="11">
        <v>6.3</v>
      </c>
      <c r="J124" s="12">
        <f>K124+L124+M124</f>
        <v>102631</v>
      </c>
      <c r="K124" s="13">
        <v>102631</v>
      </c>
      <c r="L124" s="13"/>
      <c r="M124" s="13"/>
      <c r="N124" s="3">
        <v>55.42</v>
      </c>
      <c r="O124" s="2"/>
      <c r="P124" s="2"/>
      <c r="Q124" s="2">
        <v>95</v>
      </c>
      <c r="R124" s="20"/>
      <c r="S124" s="20"/>
      <c r="T124" s="20"/>
      <c r="U124" s="20"/>
      <c r="V124" s="48">
        <v>634694</v>
      </c>
      <c r="W124" s="14">
        <f>X124+Y124+Z124</f>
        <v>1283105</v>
      </c>
      <c r="X124" s="48">
        <f>CEILING(K124*N124*Q124*12/10000+V124,1)</f>
        <v>1283105</v>
      </c>
      <c r="Y124" s="48"/>
      <c r="Z124" s="48"/>
    </row>
    <row r="125" spans="1:26" hidden="1" x14ac:dyDescent="0.25">
      <c r="A125" s="50" t="s">
        <v>66</v>
      </c>
      <c r="B125" s="50"/>
      <c r="C125" s="7">
        <f>D125+E125+F125</f>
        <v>16290.5</v>
      </c>
      <c r="D125" s="9">
        <v>16290.5</v>
      </c>
      <c r="E125" s="9"/>
      <c r="F125" s="9"/>
      <c r="G125" s="9"/>
      <c r="H125" s="9"/>
      <c r="I125" s="9">
        <v>6.3</v>
      </c>
      <c r="J125" s="12">
        <f>K125+L125+M125</f>
        <v>102631</v>
      </c>
      <c r="K125" s="13">
        <v>102631</v>
      </c>
      <c r="L125" s="13"/>
      <c r="M125" s="13"/>
      <c r="N125" s="2">
        <v>56</v>
      </c>
      <c r="O125" s="2"/>
      <c r="P125" s="2"/>
      <c r="Q125" s="2">
        <v>95</v>
      </c>
      <c r="R125" s="20"/>
      <c r="S125" s="20"/>
      <c r="T125" s="20"/>
      <c r="U125" s="20"/>
      <c r="V125" s="48">
        <v>33893</v>
      </c>
      <c r="W125" s="14">
        <f>X125+Y125+Z125</f>
        <v>689090</v>
      </c>
      <c r="X125" s="48">
        <f>CEILING(K125*N125*Q125*12/10000+V125,1)</f>
        <v>689090</v>
      </c>
      <c r="Y125" s="2"/>
      <c r="Z125" s="2"/>
    </row>
    <row r="126" spans="1:26" hidden="1" x14ac:dyDescent="0.25">
      <c r="A126" s="50" t="s">
        <v>67</v>
      </c>
      <c r="B126" s="50"/>
      <c r="C126" s="7">
        <f>D126+E126+F126</f>
        <v>16290.5</v>
      </c>
      <c r="D126" s="9">
        <v>16290.5</v>
      </c>
      <c r="E126" s="9"/>
      <c r="F126" s="9"/>
      <c r="G126" s="9"/>
      <c r="H126" s="9"/>
      <c r="I126" s="9">
        <v>6.3</v>
      </c>
      <c r="J126" s="12">
        <f>K126+L126+M126</f>
        <v>102631</v>
      </c>
      <c r="K126" s="13">
        <v>102631</v>
      </c>
      <c r="L126" s="13"/>
      <c r="M126" s="13"/>
      <c r="N126" s="2">
        <v>56</v>
      </c>
      <c r="O126" s="2"/>
      <c r="P126" s="2"/>
      <c r="Q126" s="2">
        <v>95</v>
      </c>
      <c r="R126" s="20"/>
      <c r="S126" s="20"/>
      <c r="T126" s="20"/>
      <c r="U126" s="20"/>
      <c r="V126" s="48">
        <v>34485</v>
      </c>
      <c r="W126" s="14">
        <f>X126+Y126+Z126</f>
        <v>689682</v>
      </c>
      <c r="X126" s="48">
        <f>CEILING(K126*N126*Q126*12/10000+V126,1)</f>
        <v>689682</v>
      </c>
      <c r="Y126" s="6"/>
      <c r="Z126" s="6"/>
    </row>
    <row r="127" spans="1:26" ht="24" hidden="1" x14ac:dyDescent="0.25">
      <c r="A127" s="51">
        <v>24</v>
      </c>
      <c r="B127" s="52" t="s">
        <v>109</v>
      </c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4"/>
    </row>
    <row r="128" spans="1:26" ht="36" hidden="1" x14ac:dyDescent="0.25">
      <c r="A128" s="51" t="s">
        <v>157</v>
      </c>
      <c r="B128" s="51"/>
      <c r="C128" s="7"/>
      <c r="D128" s="15"/>
      <c r="E128" s="15"/>
      <c r="F128" s="15"/>
      <c r="G128" s="7"/>
      <c r="H128" s="8"/>
      <c r="I128" s="56"/>
      <c r="J128" s="8"/>
      <c r="K128" s="8"/>
      <c r="L128" s="13"/>
      <c r="M128" s="13"/>
      <c r="N128" s="56"/>
      <c r="O128" s="56"/>
      <c r="P128" s="56"/>
      <c r="Q128" s="8"/>
      <c r="R128" s="56"/>
      <c r="S128" s="19"/>
      <c r="T128" s="19"/>
      <c r="U128" s="19"/>
      <c r="V128" s="28">
        <f>V129+V130+V131</f>
        <v>157676247</v>
      </c>
      <c r="W128" s="28">
        <f t="shared" ref="W128:Z128" si="22">W129+W130+W131</f>
        <v>435393948</v>
      </c>
      <c r="X128" s="28">
        <f t="shared" si="22"/>
        <v>431975188</v>
      </c>
      <c r="Y128" s="28"/>
      <c r="Z128" s="28">
        <f t="shared" si="22"/>
        <v>3418760</v>
      </c>
    </row>
    <row r="129" spans="1:26" hidden="1" x14ac:dyDescent="0.25">
      <c r="A129" s="50" t="s">
        <v>65</v>
      </c>
      <c r="B129" s="50"/>
      <c r="C129" s="7">
        <f>D129+E129+F129</f>
        <v>2053908.6700000009</v>
      </c>
      <c r="D129" s="9">
        <v>1539684.1000000008</v>
      </c>
      <c r="E129" s="10">
        <v>82632.88</v>
      </c>
      <c r="F129" s="10">
        <v>431591.68999999994</v>
      </c>
      <c r="G129" s="11"/>
      <c r="H129" s="11"/>
      <c r="I129" s="11">
        <v>6.3</v>
      </c>
      <c r="J129" s="12">
        <f>K129+L129+M129</f>
        <v>12939624</v>
      </c>
      <c r="K129" s="13">
        <f>ROUND(D129*I129,0)</f>
        <v>9700010</v>
      </c>
      <c r="L129" s="13">
        <f t="shared" ref="L129:L131" si="23">ROUND(E129*I129,)</f>
        <v>520587</v>
      </c>
      <c r="M129" s="13">
        <f t="shared" ref="M129:M131" si="24">FLOOR(F129*I129,1)</f>
        <v>2719027</v>
      </c>
      <c r="N129" s="3">
        <v>86.44</v>
      </c>
      <c r="O129" s="2"/>
      <c r="P129" s="2"/>
      <c r="Q129" s="2">
        <v>95</v>
      </c>
      <c r="R129" s="14"/>
      <c r="S129" s="14"/>
      <c r="T129" s="14"/>
      <c r="U129" s="14"/>
      <c r="V129" s="48">
        <v>148603156</v>
      </c>
      <c r="W129" s="14">
        <f>X129+Y129+Z129</f>
        <v>244188607</v>
      </c>
      <c r="X129" s="48">
        <f>CEILING(K129*N129*Q129*12/10000+V129,1)</f>
        <v>244188607</v>
      </c>
      <c r="Y129" s="48"/>
      <c r="Z129" s="48"/>
    </row>
    <row r="130" spans="1:26" hidden="1" x14ac:dyDescent="0.25">
      <c r="A130" s="50" t="s">
        <v>66</v>
      </c>
      <c r="B130" s="50"/>
      <c r="C130" s="7">
        <f>D130+E130+F130</f>
        <v>2040009.6700000009</v>
      </c>
      <c r="D130" s="9">
        <v>1446716.6400000008</v>
      </c>
      <c r="E130" s="9">
        <v>82632.88</v>
      </c>
      <c r="F130" s="9">
        <v>510660.14999999991</v>
      </c>
      <c r="G130" s="9"/>
      <c r="H130" s="9"/>
      <c r="I130" s="9">
        <v>6.3</v>
      </c>
      <c r="J130" s="12">
        <f>K130+L130+M130</f>
        <v>12852060</v>
      </c>
      <c r="K130" s="13">
        <f>ROUND(D130*I130,0)</f>
        <v>9114315</v>
      </c>
      <c r="L130" s="13">
        <f t="shared" si="23"/>
        <v>520587</v>
      </c>
      <c r="M130" s="13">
        <f t="shared" si="24"/>
        <v>3217158</v>
      </c>
      <c r="N130" s="2">
        <v>86</v>
      </c>
      <c r="O130" s="2"/>
      <c r="P130" s="2"/>
      <c r="Q130" s="2">
        <v>95</v>
      </c>
      <c r="R130" s="14"/>
      <c r="S130" s="14"/>
      <c r="T130" s="14"/>
      <c r="U130" s="2"/>
      <c r="V130" s="48">
        <v>5030812</v>
      </c>
      <c r="W130" s="14">
        <f>X130+Y130+Z130</f>
        <v>97806317</v>
      </c>
      <c r="X130" s="48">
        <f>CEILING(K130*N130*Q130*12/10000+V130,1)</f>
        <v>94387557</v>
      </c>
      <c r="Y130" s="2"/>
      <c r="Z130" s="2">
        <v>3418760</v>
      </c>
    </row>
    <row r="131" spans="1:26" hidden="1" x14ac:dyDescent="0.25">
      <c r="A131" s="50" t="s">
        <v>67</v>
      </c>
      <c r="B131" s="50"/>
      <c r="C131" s="7">
        <f>D131+E131+F131</f>
        <v>2040009.6700000009</v>
      </c>
      <c r="D131" s="9">
        <v>1446716.6400000008</v>
      </c>
      <c r="E131" s="9">
        <v>82632.88</v>
      </c>
      <c r="F131" s="9">
        <v>510660.14999999991</v>
      </c>
      <c r="G131" s="9"/>
      <c r="H131" s="9"/>
      <c r="I131" s="9">
        <v>6.3</v>
      </c>
      <c r="J131" s="12">
        <f>K131+L131+M131</f>
        <v>12852060</v>
      </c>
      <c r="K131" s="13">
        <f>ROUND(D131*I131,0)</f>
        <v>9114315</v>
      </c>
      <c r="L131" s="13">
        <f t="shared" si="23"/>
        <v>520587</v>
      </c>
      <c r="M131" s="13">
        <f t="shared" si="24"/>
        <v>3217158</v>
      </c>
      <c r="N131" s="2">
        <v>86</v>
      </c>
      <c r="O131" s="2"/>
      <c r="P131" s="2"/>
      <c r="Q131" s="2">
        <v>95</v>
      </c>
      <c r="R131" s="14"/>
      <c r="S131" s="14"/>
      <c r="T131" s="14"/>
      <c r="U131" s="2"/>
      <c r="V131" s="48">
        <v>4042279</v>
      </c>
      <c r="W131" s="14">
        <f>X131+Y131+Z131</f>
        <v>93399024</v>
      </c>
      <c r="X131" s="48">
        <f>CEILING(K131*N131*Q131*12/10000+V131,1)</f>
        <v>93399024</v>
      </c>
      <c r="Y131" s="6"/>
      <c r="Z131" s="6"/>
    </row>
    <row r="132" spans="1:26" ht="24" x14ac:dyDescent="0.25">
      <c r="A132" s="51">
        <v>25</v>
      </c>
      <c r="B132" s="52" t="s">
        <v>110</v>
      </c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4"/>
    </row>
    <row r="133" spans="1:26" ht="24" x14ac:dyDescent="0.25">
      <c r="A133" s="51" t="s">
        <v>77</v>
      </c>
      <c r="B133" s="51"/>
      <c r="C133" s="7"/>
      <c r="D133" s="15"/>
      <c r="E133" s="15"/>
      <c r="F133" s="15"/>
      <c r="G133" s="7"/>
      <c r="H133" s="8"/>
      <c r="I133" s="56"/>
      <c r="J133" s="8"/>
      <c r="K133" s="8"/>
      <c r="L133" s="13"/>
      <c r="M133" s="13"/>
      <c r="N133" s="56"/>
      <c r="O133" s="56"/>
      <c r="P133" s="56"/>
      <c r="Q133" s="8"/>
      <c r="R133" s="31"/>
      <c r="S133" s="32"/>
      <c r="T133" s="32"/>
      <c r="U133" s="32"/>
      <c r="V133" s="33">
        <v>25619447</v>
      </c>
      <c r="W133" s="33">
        <v>103669148</v>
      </c>
      <c r="X133" s="33">
        <v>103669148</v>
      </c>
      <c r="Y133" s="33"/>
      <c r="Z133" s="28"/>
    </row>
    <row r="134" spans="1:26" x14ac:dyDescent="0.25">
      <c r="A134" s="50" t="s">
        <v>65</v>
      </c>
      <c r="B134" s="50"/>
      <c r="C134" s="7">
        <v>487609.74000000046</v>
      </c>
      <c r="D134" s="9">
        <v>451717.62000000046</v>
      </c>
      <c r="E134" s="10"/>
      <c r="F134" s="10">
        <v>35892.120000000003</v>
      </c>
      <c r="G134" s="11"/>
      <c r="H134" s="11"/>
      <c r="I134" s="11">
        <v>6.3</v>
      </c>
      <c r="J134" s="12">
        <v>3071941</v>
      </c>
      <c r="K134" s="13">
        <v>2845821</v>
      </c>
      <c r="L134" s="13"/>
      <c r="M134" s="13">
        <v>226120</v>
      </c>
      <c r="N134" s="3">
        <v>92.38</v>
      </c>
      <c r="O134" s="2"/>
      <c r="P134" s="2"/>
      <c r="Q134" s="2">
        <v>95</v>
      </c>
      <c r="R134" s="37"/>
      <c r="S134" s="37"/>
      <c r="T134" s="37"/>
      <c r="U134" s="37"/>
      <c r="V134" s="36">
        <v>22697301</v>
      </c>
      <c r="W134" s="37">
        <v>51031755</v>
      </c>
      <c r="X134" s="36">
        <v>51031755</v>
      </c>
      <c r="Y134" s="36"/>
      <c r="Z134" s="48"/>
    </row>
    <row r="135" spans="1:26" x14ac:dyDescent="0.25">
      <c r="A135" s="50" t="s">
        <v>66</v>
      </c>
      <c r="B135" s="50"/>
      <c r="C135" s="7">
        <v>487609.74000000046</v>
      </c>
      <c r="D135" s="9">
        <v>444697.34000000043</v>
      </c>
      <c r="E135" s="9"/>
      <c r="F135" s="9">
        <v>42912.4</v>
      </c>
      <c r="G135" s="9"/>
      <c r="H135" s="9"/>
      <c r="I135" s="9">
        <v>6.3</v>
      </c>
      <c r="J135" s="12">
        <v>3071941</v>
      </c>
      <c r="K135" s="13">
        <v>2801593</v>
      </c>
      <c r="L135" s="13"/>
      <c r="M135" s="13">
        <v>270348</v>
      </c>
      <c r="N135" s="62">
        <v>80</v>
      </c>
      <c r="O135" s="2">
        <v>92</v>
      </c>
      <c r="P135" s="2"/>
      <c r="Q135" s="2">
        <v>95</v>
      </c>
      <c r="R135" s="37"/>
      <c r="S135" s="37"/>
      <c r="T135" s="37"/>
      <c r="U135" s="34"/>
      <c r="V135" s="36">
        <v>1577381</v>
      </c>
      <c r="W135" s="37">
        <v>25742100</v>
      </c>
      <c r="X135" s="36">
        <v>25742100</v>
      </c>
      <c r="Y135" s="34"/>
      <c r="Z135" s="2"/>
    </row>
    <row r="136" spans="1:26" x14ac:dyDescent="0.25">
      <c r="A136" s="50" t="s">
        <v>67</v>
      </c>
      <c r="B136" s="50"/>
      <c r="C136" s="7">
        <v>487609.74000000046</v>
      </c>
      <c r="D136" s="9">
        <v>444697.34000000043</v>
      </c>
      <c r="E136" s="9"/>
      <c r="F136" s="9">
        <v>42912.4</v>
      </c>
      <c r="G136" s="9"/>
      <c r="H136" s="9"/>
      <c r="I136" s="9">
        <v>6.3</v>
      </c>
      <c r="J136" s="12">
        <v>3071941</v>
      </c>
      <c r="K136" s="13">
        <v>2801593</v>
      </c>
      <c r="L136" s="13"/>
      <c r="M136" s="13">
        <v>270348</v>
      </c>
      <c r="N136" s="62">
        <v>80</v>
      </c>
      <c r="O136" s="2">
        <v>92</v>
      </c>
      <c r="P136" s="2"/>
      <c r="Q136" s="2">
        <v>95</v>
      </c>
      <c r="R136" s="37"/>
      <c r="S136" s="37"/>
      <c r="T136" s="37"/>
      <c r="U136" s="34"/>
      <c r="V136" s="36">
        <v>1344765</v>
      </c>
      <c r="W136" s="37">
        <v>26895293</v>
      </c>
      <c r="X136" s="36">
        <v>26895293</v>
      </c>
      <c r="Y136" s="35"/>
      <c r="Z136" s="6"/>
    </row>
    <row r="137" spans="1:26" ht="0.75" customHeight="1" x14ac:dyDescent="0.25">
      <c r="A137" s="51">
        <v>26</v>
      </c>
      <c r="B137" s="52" t="s">
        <v>111</v>
      </c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4"/>
    </row>
    <row r="138" spans="1:26" ht="36" hidden="1" x14ac:dyDescent="0.25">
      <c r="A138" s="51" t="s">
        <v>78</v>
      </c>
      <c r="B138" s="51"/>
      <c r="C138" s="7"/>
      <c r="D138" s="15"/>
      <c r="E138" s="15"/>
      <c r="F138" s="15"/>
      <c r="G138" s="7"/>
      <c r="H138" s="8"/>
      <c r="I138" s="56"/>
      <c r="J138" s="8"/>
      <c r="K138" s="8"/>
      <c r="L138" s="13"/>
      <c r="M138" s="13"/>
      <c r="N138" s="56"/>
      <c r="O138" s="56"/>
      <c r="P138" s="56"/>
      <c r="Q138" s="8"/>
      <c r="R138" s="56"/>
      <c r="S138" s="19"/>
      <c r="T138" s="19"/>
      <c r="U138" s="19"/>
      <c r="V138" s="28">
        <f>V139+V140+V141</f>
        <v>2734464</v>
      </c>
      <c r="W138" s="28">
        <f t="shared" ref="W138:X138" si="25">W139+W140+W141</f>
        <v>20433939</v>
      </c>
      <c r="X138" s="28">
        <f t="shared" si="25"/>
        <v>20433939</v>
      </c>
      <c r="Y138" s="28"/>
      <c r="Z138" s="28"/>
    </row>
    <row r="139" spans="1:26" hidden="1" x14ac:dyDescent="0.25">
      <c r="A139" s="50" t="s">
        <v>65</v>
      </c>
      <c r="B139" s="50"/>
      <c r="C139" s="7">
        <f>D139+E139+F139</f>
        <v>103477.42000000001</v>
      </c>
      <c r="D139" s="9">
        <v>101856.92000000001</v>
      </c>
      <c r="E139" s="10">
        <v>1620.5</v>
      </c>
      <c r="F139" s="10"/>
      <c r="G139" s="11"/>
      <c r="H139" s="11"/>
      <c r="I139" s="11">
        <v>6.3</v>
      </c>
      <c r="J139" s="12">
        <f>K139+L139+M139</f>
        <v>651908</v>
      </c>
      <c r="K139" s="13">
        <f>ROUND(D139*I139,0)</f>
        <v>641699</v>
      </c>
      <c r="L139" s="13">
        <f t="shared" ref="L139:L141" si="26">ROUND(E139*I139,)</f>
        <v>10209</v>
      </c>
      <c r="M139" s="13"/>
      <c r="N139" s="3">
        <v>80.22</v>
      </c>
      <c r="O139" s="2"/>
      <c r="P139" s="2"/>
      <c r="Q139" s="2">
        <v>95</v>
      </c>
      <c r="R139" s="14"/>
      <c r="S139" s="14"/>
      <c r="T139" s="14"/>
      <c r="U139" s="14"/>
      <c r="V139" s="48">
        <v>2099912</v>
      </c>
      <c r="W139" s="14">
        <f>X139+Y139+Z139</f>
        <v>7968301</v>
      </c>
      <c r="X139" s="48">
        <f>CEILING(K139*N139*Q139*12/10000+V139,1)</f>
        <v>7968301</v>
      </c>
      <c r="Y139" s="48"/>
      <c r="Z139" s="48"/>
    </row>
    <row r="140" spans="1:26" hidden="1" x14ac:dyDescent="0.25">
      <c r="A140" s="50" t="s">
        <v>66</v>
      </c>
      <c r="B140" s="50"/>
      <c r="C140" s="7">
        <f>D140+E140+F140</f>
        <v>103477.42000000001</v>
      </c>
      <c r="D140" s="9">
        <v>101062.88000000002</v>
      </c>
      <c r="E140" s="9">
        <v>2414.54</v>
      </c>
      <c r="F140" s="9"/>
      <c r="G140" s="9"/>
      <c r="H140" s="9"/>
      <c r="I140" s="9">
        <v>6.3</v>
      </c>
      <c r="J140" s="12">
        <f>K140+L140+M140</f>
        <v>651908</v>
      </c>
      <c r="K140" s="13">
        <v>636696</v>
      </c>
      <c r="L140" s="13">
        <f t="shared" si="26"/>
        <v>15212</v>
      </c>
      <c r="M140" s="13"/>
      <c r="N140" s="2">
        <v>81</v>
      </c>
      <c r="O140" s="2"/>
      <c r="P140" s="2"/>
      <c r="Q140" s="2">
        <v>95</v>
      </c>
      <c r="R140" s="14"/>
      <c r="S140" s="14"/>
      <c r="T140" s="14"/>
      <c r="U140" s="2"/>
      <c r="V140" s="48">
        <v>308862</v>
      </c>
      <c r="W140" s="14">
        <v>6188113</v>
      </c>
      <c r="X140" s="48">
        <v>6188113</v>
      </c>
      <c r="Y140" s="2"/>
      <c r="Z140" s="2"/>
    </row>
    <row r="141" spans="1:26" hidden="1" x14ac:dyDescent="0.25">
      <c r="A141" s="50" t="s">
        <v>67</v>
      </c>
      <c r="B141" s="50"/>
      <c r="C141" s="7">
        <f>D141+E141+F141</f>
        <v>103477.42000000001</v>
      </c>
      <c r="D141" s="9">
        <v>101062.88000000002</v>
      </c>
      <c r="E141" s="9">
        <v>2414.54</v>
      </c>
      <c r="F141" s="9"/>
      <c r="G141" s="9"/>
      <c r="H141" s="9"/>
      <c r="I141" s="9">
        <v>6.3</v>
      </c>
      <c r="J141" s="12">
        <f>K141+L141+M141</f>
        <v>651908</v>
      </c>
      <c r="K141" s="13">
        <v>636696</v>
      </c>
      <c r="L141" s="13">
        <f t="shared" si="26"/>
        <v>15212</v>
      </c>
      <c r="M141" s="13"/>
      <c r="N141" s="2">
        <v>82</v>
      </c>
      <c r="O141" s="2"/>
      <c r="P141" s="2"/>
      <c r="Q141" s="2">
        <v>95</v>
      </c>
      <c r="R141" s="14"/>
      <c r="S141" s="14"/>
      <c r="T141" s="14"/>
      <c r="U141" s="2"/>
      <c r="V141" s="48">
        <v>325690</v>
      </c>
      <c r="W141" s="14">
        <f>X141+Y141+Z141</f>
        <v>6277525</v>
      </c>
      <c r="X141" s="48">
        <f>CEILING(K141*N141*Q141*12/10000+V141,1)</f>
        <v>6277525</v>
      </c>
      <c r="Y141" s="6"/>
      <c r="Z141" s="6"/>
    </row>
    <row r="142" spans="1:26" ht="24" x14ac:dyDescent="0.25">
      <c r="A142" s="51">
        <v>27</v>
      </c>
      <c r="B142" s="52" t="s">
        <v>112</v>
      </c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4"/>
    </row>
    <row r="143" spans="1:26" ht="36" x14ac:dyDescent="0.25">
      <c r="A143" s="51" t="s">
        <v>10</v>
      </c>
      <c r="B143" s="51"/>
      <c r="C143" s="7"/>
      <c r="D143" s="15"/>
      <c r="E143" s="15"/>
      <c r="F143" s="15"/>
      <c r="G143" s="7"/>
      <c r="H143" s="8"/>
      <c r="I143" s="56"/>
      <c r="J143" s="8"/>
      <c r="K143" s="8"/>
      <c r="L143" s="13"/>
      <c r="M143" s="13"/>
      <c r="N143" s="56"/>
      <c r="O143" s="56"/>
      <c r="P143" s="56"/>
      <c r="Q143" s="8"/>
      <c r="R143" s="31"/>
      <c r="S143" s="32"/>
      <c r="T143" s="32"/>
      <c r="U143" s="32"/>
      <c r="V143" s="33">
        <v>3618618</v>
      </c>
      <c r="W143" s="33">
        <v>80300699</v>
      </c>
      <c r="X143" s="33">
        <v>80300699</v>
      </c>
      <c r="Y143" s="33"/>
      <c r="Z143" s="28"/>
    </row>
    <row r="144" spans="1:26" x14ac:dyDescent="0.25">
      <c r="A144" s="50" t="s">
        <v>65</v>
      </c>
      <c r="B144" s="50"/>
      <c r="C144" s="7">
        <v>431952.15000000008</v>
      </c>
      <c r="D144" s="9">
        <v>405019.45000000007</v>
      </c>
      <c r="E144" s="10"/>
      <c r="F144" s="10">
        <v>26932.700000000004</v>
      </c>
      <c r="G144" s="11"/>
      <c r="H144" s="11"/>
      <c r="I144" s="11">
        <v>6.3</v>
      </c>
      <c r="J144" s="12">
        <v>2721299</v>
      </c>
      <c r="K144" s="13">
        <v>2551623</v>
      </c>
      <c r="L144" s="13"/>
      <c r="M144" s="13">
        <v>169676</v>
      </c>
      <c r="N144" s="3">
        <v>94.15</v>
      </c>
      <c r="O144" s="2"/>
      <c r="P144" s="2"/>
      <c r="Q144" s="2">
        <v>95</v>
      </c>
      <c r="R144" s="30"/>
      <c r="S144" s="30"/>
      <c r="T144" s="30"/>
      <c r="U144" s="30"/>
      <c r="V144" s="36">
        <v>806108</v>
      </c>
      <c r="W144" s="37">
        <v>26707095</v>
      </c>
      <c r="X144" s="36">
        <v>26707095</v>
      </c>
      <c r="Y144" s="36"/>
      <c r="Z144" s="48"/>
    </row>
    <row r="145" spans="1:26" x14ac:dyDescent="0.25">
      <c r="A145" s="50" t="s">
        <v>66</v>
      </c>
      <c r="B145" s="50"/>
      <c r="C145" s="7">
        <v>431952.15000000008</v>
      </c>
      <c r="D145" s="9">
        <v>398597.95000000007</v>
      </c>
      <c r="E145" s="9"/>
      <c r="F145" s="9">
        <v>33354.200000000004</v>
      </c>
      <c r="G145" s="9"/>
      <c r="H145" s="9"/>
      <c r="I145" s="9">
        <v>6.3</v>
      </c>
      <c r="J145" s="12">
        <v>2721298</v>
      </c>
      <c r="K145" s="13">
        <v>2511167</v>
      </c>
      <c r="L145" s="13"/>
      <c r="M145" s="13">
        <v>210131</v>
      </c>
      <c r="N145" s="62">
        <v>91</v>
      </c>
      <c r="O145" s="2">
        <v>95</v>
      </c>
      <c r="P145" s="2"/>
      <c r="Q145" s="2">
        <v>95</v>
      </c>
      <c r="R145" s="37"/>
      <c r="S145" s="37"/>
      <c r="T145" s="37"/>
      <c r="U145" s="34"/>
      <c r="V145" s="36">
        <v>1441412</v>
      </c>
      <c r="W145" s="37">
        <v>26171660</v>
      </c>
      <c r="X145" s="36">
        <v>26171660</v>
      </c>
      <c r="Y145" s="34"/>
      <c r="Z145" s="2"/>
    </row>
    <row r="146" spans="1:26" x14ac:dyDescent="0.25">
      <c r="A146" s="50" t="s">
        <v>67</v>
      </c>
      <c r="B146" s="50"/>
      <c r="C146" s="7">
        <v>431952.15000000008</v>
      </c>
      <c r="D146" s="9">
        <v>398597.95000000007</v>
      </c>
      <c r="E146" s="9"/>
      <c r="F146" s="9">
        <v>33354.200000000004</v>
      </c>
      <c r="G146" s="9"/>
      <c r="H146" s="9"/>
      <c r="I146" s="9">
        <v>6.3</v>
      </c>
      <c r="J146" s="12">
        <v>2721298</v>
      </c>
      <c r="K146" s="13">
        <v>2511167</v>
      </c>
      <c r="L146" s="13"/>
      <c r="M146" s="13">
        <v>210131</v>
      </c>
      <c r="N146" s="62">
        <v>91</v>
      </c>
      <c r="O146" s="2">
        <v>96</v>
      </c>
      <c r="P146" s="2"/>
      <c r="Q146" s="2">
        <v>95</v>
      </c>
      <c r="R146" s="37"/>
      <c r="S146" s="37"/>
      <c r="T146" s="37"/>
      <c r="U146" s="34"/>
      <c r="V146" s="36">
        <v>1371098</v>
      </c>
      <c r="W146" s="37">
        <v>27421944</v>
      </c>
      <c r="X146" s="36">
        <v>27421944</v>
      </c>
      <c r="Y146" s="35"/>
      <c r="Z146" s="6"/>
    </row>
    <row r="147" spans="1:26" ht="1.5" customHeight="1" x14ac:dyDescent="0.25">
      <c r="A147" s="51">
        <v>28</v>
      </c>
      <c r="B147" s="52" t="s">
        <v>113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4"/>
    </row>
    <row r="148" spans="1:26" ht="24" hidden="1" x14ac:dyDescent="0.25">
      <c r="A148" s="51" t="s">
        <v>79</v>
      </c>
      <c r="B148" s="51"/>
      <c r="C148" s="7"/>
      <c r="D148" s="15"/>
      <c r="E148" s="15"/>
      <c r="F148" s="15"/>
      <c r="G148" s="7"/>
      <c r="H148" s="8"/>
      <c r="I148" s="56"/>
      <c r="J148" s="8"/>
      <c r="K148" s="8"/>
      <c r="L148" s="13"/>
      <c r="M148" s="13"/>
      <c r="N148" s="56"/>
      <c r="O148" s="56"/>
      <c r="P148" s="56"/>
      <c r="Q148" s="8"/>
      <c r="R148" s="56"/>
      <c r="S148" s="19"/>
      <c r="T148" s="19"/>
      <c r="U148" s="19"/>
      <c r="V148" s="28">
        <f>V149+V150+V151</f>
        <v>14791654</v>
      </c>
      <c r="W148" s="28">
        <f t="shared" ref="W148:X148" si="27">W149+W150+W151</f>
        <v>64003132</v>
      </c>
      <c r="X148" s="28">
        <f t="shared" si="27"/>
        <v>64003132</v>
      </c>
      <c r="Y148" s="28"/>
      <c r="Z148" s="28"/>
    </row>
    <row r="149" spans="1:26" hidden="1" x14ac:dyDescent="0.25">
      <c r="A149" s="50" t="s">
        <v>65</v>
      </c>
      <c r="B149" s="50"/>
      <c r="C149" s="7">
        <f>D149+E149+F149</f>
        <v>251564.49</v>
      </c>
      <c r="D149" s="9">
        <v>245250.59</v>
      </c>
      <c r="E149" s="10"/>
      <c r="F149" s="10">
        <v>6313.9</v>
      </c>
      <c r="G149" s="11"/>
      <c r="H149" s="11"/>
      <c r="I149" s="11">
        <v>6.3</v>
      </c>
      <c r="J149" s="12">
        <f>K149+L149+M149</f>
        <v>1584856</v>
      </c>
      <c r="K149" s="13">
        <f>ROUND(D149*I149,0)</f>
        <v>1545079</v>
      </c>
      <c r="L149" s="13"/>
      <c r="M149" s="13">
        <f t="shared" ref="M149:M151" si="28">FLOOR(F149*I149,1)</f>
        <v>39777</v>
      </c>
      <c r="N149" s="3">
        <v>93.39</v>
      </c>
      <c r="O149" s="2"/>
      <c r="P149" s="2"/>
      <c r="Q149" s="2">
        <v>95</v>
      </c>
      <c r="R149" s="14"/>
      <c r="S149" s="14"/>
      <c r="T149" s="14"/>
      <c r="U149" s="14"/>
      <c r="V149" s="48">
        <v>13018165</v>
      </c>
      <c r="W149" s="14">
        <f>X149+Y149+Z149</f>
        <v>29467787</v>
      </c>
      <c r="X149" s="48">
        <f>CEILING(K149*N149*Q149*12/10000+V149,1)</f>
        <v>29467787</v>
      </c>
      <c r="Y149" s="48"/>
      <c r="Z149" s="48"/>
    </row>
    <row r="150" spans="1:26" hidden="1" x14ac:dyDescent="0.25">
      <c r="A150" s="50" t="s">
        <v>66</v>
      </c>
      <c r="B150" s="50"/>
      <c r="C150" s="7">
        <f>D150+E150+F150</f>
        <v>251564.49</v>
      </c>
      <c r="D150" s="9">
        <v>245250.59</v>
      </c>
      <c r="E150" s="9"/>
      <c r="F150" s="9">
        <v>6313.9</v>
      </c>
      <c r="G150" s="9"/>
      <c r="H150" s="9"/>
      <c r="I150" s="9">
        <v>6.3</v>
      </c>
      <c r="J150" s="12">
        <f>K150+L150+M150</f>
        <v>1584856</v>
      </c>
      <c r="K150" s="13">
        <f>ROUND(D150*I150,0)</f>
        <v>1545079</v>
      </c>
      <c r="L150" s="13"/>
      <c r="M150" s="13">
        <f t="shared" si="28"/>
        <v>39777</v>
      </c>
      <c r="N150" s="2">
        <v>93</v>
      </c>
      <c r="O150" s="2"/>
      <c r="P150" s="2"/>
      <c r="Q150" s="2">
        <v>95</v>
      </c>
      <c r="R150" s="14"/>
      <c r="S150" s="14"/>
      <c r="T150" s="14"/>
      <c r="U150" s="2"/>
      <c r="V150" s="48">
        <v>865769</v>
      </c>
      <c r="W150" s="14">
        <f>X150+Y150+Z150</f>
        <v>17246697</v>
      </c>
      <c r="X150" s="48">
        <f>CEILING(K150*N150*Q150*12/10000+V150,1)</f>
        <v>17246697</v>
      </c>
      <c r="Y150" s="2"/>
      <c r="Z150" s="2"/>
    </row>
    <row r="151" spans="1:26" hidden="1" x14ac:dyDescent="0.25">
      <c r="A151" s="50" t="s">
        <v>67</v>
      </c>
      <c r="B151" s="50"/>
      <c r="C151" s="7">
        <f>D151+E151+F151</f>
        <v>251564.49</v>
      </c>
      <c r="D151" s="9">
        <v>245250.59</v>
      </c>
      <c r="E151" s="9"/>
      <c r="F151" s="9">
        <v>6313.9</v>
      </c>
      <c r="G151" s="9"/>
      <c r="H151" s="9"/>
      <c r="I151" s="9">
        <v>6.3</v>
      </c>
      <c r="J151" s="12">
        <f>K151+L151+M151</f>
        <v>1584856</v>
      </c>
      <c r="K151" s="13">
        <f>ROUND(D151*I151,0)</f>
        <v>1545079</v>
      </c>
      <c r="L151" s="13"/>
      <c r="M151" s="13">
        <f t="shared" si="28"/>
        <v>39777</v>
      </c>
      <c r="N151" s="2">
        <v>93</v>
      </c>
      <c r="O151" s="2"/>
      <c r="P151" s="2"/>
      <c r="Q151" s="2">
        <v>95</v>
      </c>
      <c r="R151" s="14"/>
      <c r="S151" s="14"/>
      <c r="T151" s="14"/>
      <c r="U151" s="2"/>
      <c r="V151" s="48">
        <v>907720</v>
      </c>
      <c r="W151" s="14">
        <f>X151+Y151+Z151</f>
        <v>17288648</v>
      </c>
      <c r="X151" s="48">
        <f>CEILING(K151*N151*Q151*12/10000+V151,1)</f>
        <v>17288648</v>
      </c>
      <c r="Y151" s="6"/>
      <c r="Z151" s="6"/>
    </row>
    <row r="152" spans="1:26" ht="24" x14ac:dyDescent="0.25">
      <c r="A152" s="51">
        <v>29</v>
      </c>
      <c r="B152" s="52" t="s">
        <v>114</v>
      </c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4"/>
    </row>
    <row r="153" spans="1:26" ht="36" x14ac:dyDescent="0.25">
      <c r="A153" s="51" t="s">
        <v>11</v>
      </c>
      <c r="B153" s="51"/>
      <c r="C153" s="7"/>
      <c r="D153" s="15"/>
      <c r="E153" s="15"/>
      <c r="F153" s="15"/>
      <c r="G153" s="7"/>
      <c r="H153" s="8"/>
      <c r="I153" s="56"/>
      <c r="J153" s="8"/>
      <c r="K153" s="8"/>
      <c r="L153" s="13"/>
      <c r="M153" s="13"/>
      <c r="N153" s="56"/>
      <c r="O153" s="56"/>
      <c r="P153" s="56"/>
      <c r="Q153" s="8"/>
      <c r="R153" s="31"/>
      <c r="S153" s="32"/>
      <c r="T153" s="32"/>
      <c r="U153" s="32"/>
      <c r="V153" s="33">
        <v>65028793</v>
      </c>
      <c r="W153" s="33">
        <v>273002021</v>
      </c>
      <c r="X153" s="33">
        <v>273002021</v>
      </c>
      <c r="Y153" s="28"/>
      <c r="Z153" s="28"/>
    </row>
    <row r="154" spans="1:26" x14ac:dyDescent="0.25">
      <c r="A154" s="50" t="s">
        <v>65</v>
      </c>
      <c r="B154" s="50"/>
      <c r="C154" s="7">
        <v>1124388.2400000012</v>
      </c>
      <c r="D154" s="9">
        <v>1110476.5600000012</v>
      </c>
      <c r="E154" s="10"/>
      <c r="F154" s="10">
        <v>13911.68</v>
      </c>
      <c r="G154" s="11"/>
      <c r="H154" s="11"/>
      <c r="I154" s="11">
        <v>6.3</v>
      </c>
      <c r="J154" s="12">
        <v>7083645</v>
      </c>
      <c r="K154" s="13">
        <v>6996002</v>
      </c>
      <c r="L154" s="13"/>
      <c r="M154" s="13">
        <v>87643</v>
      </c>
      <c r="N154" s="3">
        <v>92.94</v>
      </c>
      <c r="O154" s="2"/>
      <c r="P154" s="2"/>
      <c r="Q154" s="2">
        <v>95</v>
      </c>
      <c r="R154" s="31"/>
      <c r="S154" s="31"/>
      <c r="T154" s="31"/>
      <c r="U154" s="31"/>
      <c r="V154" s="36">
        <v>57472254</v>
      </c>
      <c r="W154" s="37">
        <v>131026541</v>
      </c>
      <c r="X154" s="36">
        <v>131026541</v>
      </c>
      <c r="Y154" s="48"/>
      <c r="Z154" s="48"/>
    </row>
    <row r="155" spans="1:26" x14ac:dyDescent="0.25">
      <c r="A155" s="50" t="s">
        <v>66</v>
      </c>
      <c r="B155" s="50"/>
      <c r="C155" s="7">
        <v>1124388.2400000012</v>
      </c>
      <c r="D155" s="9">
        <v>1074453.0800000012</v>
      </c>
      <c r="E155" s="9"/>
      <c r="F155" s="9">
        <v>49935.159999999996</v>
      </c>
      <c r="G155" s="9"/>
      <c r="H155" s="9"/>
      <c r="I155" s="9">
        <v>6.3</v>
      </c>
      <c r="J155" s="12">
        <v>7083646</v>
      </c>
      <c r="K155" s="13">
        <v>6769054</v>
      </c>
      <c r="L155" s="13"/>
      <c r="M155" s="13">
        <v>314592</v>
      </c>
      <c r="N155" s="62">
        <v>90</v>
      </c>
      <c r="O155" s="2">
        <v>93</v>
      </c>
      <c r="P155" s="2"/>
      <c r="Q155" s="2">
        <v>95</v>
      </c>
      <c r="R155" s="31"/>
      <c r="S155" s="31"/>
      <c r="T155" s="31"/>
      <c r="U155" s="31"/>
      <c r="V155" s="36">
        <v>3901250</v>
      </c>
      <c r="W155" s="37">
        <v>68869697</v>
      </c>
      <c r="X155" s="36">
        <v>68869697</v>
      </c>
      <c r="Y155" s="2"/>
      <c r="Z155" s="2"/>
    </row>
    <row r="156" spans="1:26" ht="14.25" customHeight="1" x14ac:dyDescent="0.25">
      <c r="A156" s="50" t="s">
        <v>67</v>
      </c>
      <c r="B156" s="50"/>
      <c r="C156" s="7">
        <v>1124388.2400000012</v>
      </c>
      <c r="D156" s="9">
        <v>1074453.0800000012</v>
      </c>
      <c r="E156" s="9"/>
      <c r="F156" s="9">
        <v>49935.159999999996</v>
      </c>
      <c r="G156" s="9"/>
      <c r="H156" s="9"/>
      <c r="I156" s="9">
        <v>6.3</v>
      </c>
      <c r="J156" s="12">
        <v>7083646</v>
      </c>
      <c r="K156" s="13">
        <v>6769054</v>
      </c>
      <c r="L156" s="13"/>
      <c r="M156" s="13">
        <v>314592</v>
      </c>
      <c r="N156" s="62">
        <v>90</v>
      </c>
      <c r="O156" s="2">
        <v>93</v>
      </c>
      <c r="P156" s="2"/>
      <c r="Q156" s="2">
        <v>95</v>
      </c>
      <c r="R156" s="31"/>
      <c r="S156" s="31"/>
      <c r="T156" s="31"/>
      <c r="U156" s="31"/>
      <c r="V156" s="36">
        <v>3655289</v>
      </c>
      <c r="W156" s="37">
        <v>73105783</v>
      </c>
      <c r="X156" s="36">
        <v>73105783</v>
      </c>
      <c r="Y156" s="6"/>
      <c r="Z156" s="6"/>
    </row>
    <row r="157" spans="1:26" ht="1.5" hidden="1" customHeight="1" x14ac:dyDescent="0.25">
      <c r="A157" s="51">
        <v>30</v>
      </c>
      <c r="B157" s="52" t="s">
        <v>115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4"/>
    </row>
    <row r="158" spans="1:26" ht="36" hidden="1" x14ac:dyDescent="0.25">
      <c r="A158" s="51" t="s">
        <v>12</v>
      </c>
      <c r="B158" s="51"/>
      <c r="C158" s="7"/>
      <c r="D158" s="15"/>
      <c r="E158" s="15"/>
      <c r="F158" s="15"/>
      <c r="G158" s="7"/>
      <c r="H158" s="8"/>
      <c r="I158" s="56"/>
      <c r="J158" s="8"/>
      <c r="K158" s="8"/>
      <c r="L158" s="13"/>
      <c r="M158" s="13"/>
      <c r="N158" s="56"/>
      <c r="O158" s="56"/>
      <c r="P158" s="56"/>
      <c r="Q158" s="8"/>
      <c r="R158" s="31"/>
      <c r="S158" s="32"/>
      <c r="T158" s="32"/>
      <c r="U158" s="32"/>
      <c r="V158" s="33">
        <v>6012893</v>
      </c>
      <c r="W158" s="33">
        <v>24122945</v>
      </c>
      <c r="X158" s="33">
        <v>24122945</v>
      </c>
      <c r="Y158" s="28"/>
      <c r="Z158" s="28"/>
    </row>
    <row r="159" spans="1:26" hidden="1" x14ac:dyDescent="0.25">
      <c r="A159" s="50" t="s">
        <v>65</v>
      </c>
      <c r="B159" s="50"/>
      <c r="C159" s="7">
        <v>125866.75000000004</v>
      </c>
      <c r="D159" s="9">
        <v>125866.75000000004</v>
      </c>
      <c r="E159" s="10"/>
      <c r="F159" s="10"/>
      <c r="G159" s="11"/>
      <c r="H159" s="11"/>
      <c r="I159" s="11">
        <v>6.3</v>
      </c>
      <c r="J159" s="12">
        <v>792961</v>
      </c>
      <c r="K159" s="13">
        <v>792961</v>
      </c>
      <c r="L159" s="13"/>
      <c r="M159" s="13"/>
      <c r="N159" s="3">
        <v>67.27</v>
      </c>
      <c r="O159" s="2"/>
      <c r="P159" s="2"/>
      <c r="Q159" s="2">
        <v>95</v>
      </c>
      <c r="R159" s="37"/>
      <c r="S159" s="37"/>
      <c r="T159" s="37"/>
      <c r="U159" s="37"/>
      <c r="V159" s="36">
        <v>5374068</v>
      </c>
      <c r="W159" s="37">
        <v>11455111</v>
      </c>
      <c r="X159" s="36">
        <v>11455111</v>
      </c>
      <c r="Y159" s="48"/>
      <c r="Z159" s="48"/>
    </row>
    <row r="160" spans="1:26" hidden="1" x14ac:dyDescent="0.25">
      <c r="A160" s="50" t="s">
        <v>66</v>
      </c>
      <c r="B160" s="50"/>
      <c r="C160" s="7">
        <v>125866.75000000004</v>
      </c>
      <c r="D160" s="9">
        <v>125866.75000000004</v>
      </c>
      <c r="E160" s="9"/>
      <c r="F160" s="9"/>
      <c r="G160" s="9"/>
      <c r="H160" s="9"/>
      <c r="I160" s="9">
        <v>6.3</v>
      </c>
      <c r="J160" s="12">
        <v>792961</v>
      </c>
      <c r="K160" s="13">
        <v>792961</v>
      </c>
      <c r="L160" s="13"/>
      <c r="M160" s="13"/>
      <c r="N160" s="2">
        <v>67</v>
      </c>
      <c r="O160" s="2"/>
      <c r="P160" s="2"/>
      <c r="Q160" s="2">
        <v>95</v>
      </c>
      <c r="R160" s="37"/>
      <c r="S160" s="37"/>
      <c r="T160" s="37"/>
      <c r="U160" s="34"/>
      <c r="V160" s="36">
        <v>320055</v>
      </c>
      <c r="W160" s="37">
        <v>6292428</v>
      </c>
      <c r="X160" s="36">
        <v>6292428</v>
      </c>
      <c r="Y160" s="2"/>
      <c r="Z160" s="2"/>
    </row>
    <row r="161" spans="1:26" hidden="1" x14ac:dyDescent="0.25">
      <c r="A161" s="50" t="s">
        <v>67</v>
      </c>
      <c r="B161" s="50"/>
      <c r="C161" s="7">
        <v>125866.75000000004</v>
      </c>
      <c r="D161" s="9">
        <v>125866.75000000004</v>
      </c>
      <c r="E161" s="9"/>
      <c r="F161" s="9"/>
      <c r="G161" s="9"/>
      <c r="H161" s="9"/>
      <c r="I161" s="9">
        <v>6.3</v>
      </c>
      <c r="J161" s="12">
        <v>792961</v>
      </c>
      <c r="K161" s="13">
        <v>792961</v>
      </c>
      <c r="L161" s="13"/>
      <c r="M161" s="13"/>
      <c r="N161" s="2">
        <v>67</v>
      </c>
      <c r="O161" s="2"/>
      <c r="P161" s="2"/>
      <c r="Q161" s="2">
        <v>95</v>
      </c>
      <c r="R161" s="37"/>
      <c r="S161" s="37"/>
      <c r="T161" s="37"/>
      <c r="U161" s="34"/>
      <c r="V161" s="36">
        <v>318770</v>
      </c>
      <c r="W161" s="37">
        <v>6375406</v>
      </c>
      <c r="X161" s="36">
        <v>6375406</v>
      </c>
      <c r="Y161" s="6"/>
      <c r="Z161" s="6"/>
    </row>
    <row r="162" spans="1:26" ht="24" x14ac:dyDescent="0.25">
      <c r="A162" s="51">
        <v>31</v>
      </c>
      <c r="B162" s="52" t="s">
        <v>135</v>
      </c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4"/>
    </row>
    <row r="163" spans="1:26" ht="36" x14ac:dyDescent="0.25">
      <c r="A163" s="51" t="s">
        <v>13</v>
      </c>
      <c r="B163" s="51"/>
      <c r="C163" s="7"/>
      <c r="D163" s="15"/>
      <c r="E163" s="15"/>
      <c r="F163" s="15"/>
      <c r="G163" s="7"/>
      <c r="H163" s="8"/>
      <c r="I163" s="56"/>
      <c r="J163" s="8"/>
      <c r="K163" s="8"/>
      <c r="L163" s="13"/>
      <c r="M163" s="13"/>
      <c r="N163" s="56"/>
      <c r="O163" s="56"/>
      <c r="P163" s="56"/>
      <c r="Q163" s="8"/>
      <c r="R163" s="31"/>
      <c r="S163" s="32"/>
      <c r="T163" s="32"/>
      <c r="U163" s="32"/>
      <c r="V163" s="33">
        <v>716925</v>
      </c>
      <c r="W163" s="33">
        <v>20155555</v>
      </c>
      <c r="X163" s="33">
        <v>20155555</v>
      </c>
      <c r="Y163" s="28"/>
      <c r="Z163" s="28"/>
    </row>
    <row r="164" spans="1:26" x14ac:dyDescent="0.25">
      <c r="A164" s="50" t="s">
        <v>65</v>
      </c>
      <c r="B164" s="50"/>
      <c r="C164" s="7">
        <v>97069.079999999987</v>
      </c>
      <c r="D164" s="9">
        <v>97069.079999999987</v>
      </c>
      <c r="E164" s="10"/>
      <c r="F164" s="10"/>
      <c r="G164" s="11"/>
      <c r="H164" s="11"/>
      <c r="I164" s="11">
        <v>6.3</v>
      </c>
      <c r="J164" s="12">
        <v>611535</v>
      </c>
      <c r="K164" s="13">
        <v>611535</v>
      </c>
      <c r="L164" s="13"/>
      <c r="M164" s="13"/>
      <c r="N164" s="3">
        <v>95.83</v>
      </c>
      <c r="O164" s="2"/>
      <c r="P164" s="2"/>
      <c r="Q164" s="2">
        <v>95</v>
      </c>
      <c r="R164" s="37"/>
      <c r="S164" s="37"/>
      <c r="T164" s="37"/>
      <c r="U164" s="37"/>
      <c r="V164" s="36">
        <v>31406</v>
      </c>
      <c r="W164" s="37">
        <v>6712193</v>
      </c>
      <c r="X164" s="36">
        <v>6712193</v>
      </c>
      <c r="Y164" s="48"/>
      <c r="Z164" s="48"/>
    </row>
    <row r="165" spans="1:26" x14ac:dyDescent="0.25">
      <c r="A165" s="50" t="s">
        <v>66</v>
      </c>
      <c r="B165" s="50"/>
      <c r="C165" s="7">
        <v>97069.079999999987</v>
      </c>
      <c r="D165" s="9">
        <v>97069.079999999987</v>
      </c>
      <c r="E165" s="9"/>
      <c r="F165" s="9"/>
      <c r="G165" s="9"/>
      <c r="H165" s="9"/>
      <c r="I165" s="9">
        <v>6.3</v>
      </c>
      <c r="J165" s="12">
        <v>611535</v>
      </c>
      <c r="K165" s="13">
        <v>611535</v>
      </c>
      <c r="L165" s="13"/>
      <c r="M165" s="13"/>
      <c r="N165" s="62">
        <v>91</v>
      </c>
      <c r="O165" s="2">
        <v>97</v>
      </c>
      <c r="P165" s="2"/>
      <c r="Q165" s="2">
        <v>95</v>
      </c>
      <c r="R165" s="37"/>
      <c r="S165" s="37"/>
      <c r="T165" s="37"/>
      <c r="U165" s="34"/>
      <c r="V165" s="36">
        <v>351621</v>
      </c>
      <c r="W165" s="37">
        <v>6695685</v>
      </c>
      <c r="X165" s="36">
        <v>6695685</v>
      </c>
      <c r="Y165" s="2"/>
      <c r="Z165" s="2"/>
    </row>
    <row r="166" spans="1:26" ht="14.25" customHeight="1" x14ac:dyDescent="0.25">
      <c r="A166" s="50" t="s">
        <v>67</v>
      </c>
      <c r="B166" s="50"/>
      <c r="C166" s="7">
        <v>97069.079999999987</v>
      </c>
      <c r="D166" s="9">
        <v>97069.079999999987</v>
      </c>
      <c r="E166" s="9"/>
      <c r="F166" s="9"/>
      <c r="G166" s="9"/>
      <c r="H166" s="9"/>
      <c r="I166" s="9">
        <v>6.3</v>
      </c>
      <c r="J166" s="12">
        <v>611535</v>
      </c>
      <c r="K166" s="13">
        <v>611535</v>
      </c>
      <c r="L166" s="13"/>
      <c r="M166" s="13"/>
      <c r="N166" s="62">
        <v>92</v>
      </c>
      <c r="O166" s="2">
        <v>98</v>
      </c>
      <c r="P166" s="2"/>
      <c r="Q166" s="2">
        <v>95</v>
      </c>
      <c r="R166" s="37"/>
      <c r="S166" s="37"/>
      <c r="T166" s="37"/>
      <c r="U166" s="34"/>
      <c r="V166" s="36">
        <v>333898</v>
      </c>
      <c r="W166" s="37">
        <v>6747677</v>
      </c>
      <c r="X166" s="36">
        <v>6747677</v>
      </c>
      <c r="Y166" s="6"/>
      <c r="Z166" s="6"/>
    </row>
    <row r="167" spans="1:26" ht="24" hidden="1" x14ac:dyDescent="0.25">
      <c r="A167" s="51">
        <v>32</v>
      </c>
      <c r="B167" s="52" t="s">
        <v>116</v>
      </c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4"/>
    </row>
    <row r="168" spans="1:26" ht="36" hidden="1" x14ac:dyDescent="0.25">
      <c r="A168" s="51" t="s">
        <v>14</v>
      </c>
      <c r="B168" s="51"/>
      <c r="C168" s="7"/>
      <c r="D168" s="15"/>
      <c r="E168" s="15"/>
      <c r="F168" s="15"/>
      <c r="G168" s="7"/>
      <c r="H168" s="8"/>
      <c r="I168" s="56"/>
      <c r="J168" s="8"/>
      <c r="K168" s="8"/>
      <c r="L168" s="13"/>
      <c r="M168" s="13"/>
      <c r="N168" s="56"/>
      <c r="O168" s="56"/>
      <c r="P168" s="56"/>
      <c r="Q168" s="8"/>
      <c r="R168" s="56"/>
      <c r="S168" s="19"/>
      <c r="T168" s="19"/>
      <c r="U168" s="19"/>
      <c r="V168" s="28">
        <f>V169+V170+V171</f>
        <v>9362899</v>
      </c>
      <c r="W168" s="28">
        <f t="shared" ref="W168:X168" si="29">W169+W170+W171</f>
        <v>33232181</v>
      </c>
      <c r="X168" s="28">
        <f t="shared" si="29"/>
        <v>33232181</v>
      </c>
      <c r="Y168" s="28"/>
      <c r="Z168" s="28"/>
    </row>
    <row r="169" spans="1:26" hidden="1" x14ac:dyDescent="0.25">
      <c r="A169" s="50" t="s">
        <v>65</v>
      </c>
      <c r="B169" s="50"/>
      <c r="C169" s="7">
        <f>D169+E169+F169</f>
        <v>134627.43999999994</v>
      </c>
      <c r="D169" s="9">
        <v>134627.43999999994</v>
      </c>
      <c r="E169" s="10"/>
      <c r="F169" s="10"/>
      <c r="G169" s="11"/>
      <c r="H169" s="11"/>
      <c r="I169" s="11">
        <v>6.3</v>
      </c>
      <c r="J169" s="12">
        <f>K169+L169+M169</f>
        <v>848153</v>
      </c>
      <c r="K169" s="13">
        <f>ROUND(D169*I169,0)</f>
        <v>848153</v>
      </c>
      <c r="L169" s="13"/>
      <c r="M169" s="13"/>
      <c r="N169" s="3">
        <v>83.4</v>
      </c>
      <c r="O169" s="2"/>
      <c r="P169" s="2"/>
      <c r="Q169" s="2">
        <v>95</v>
      </c>
      <c r="R169" s="14"/>
      <c r="S169" s="14"/>
      <c r="T169" s="14"/>
      <c r="U169" s="14"/>
      <c r="V169" s="48">
        <v>8521533</v>
      </c>
      <c r="W169" s="14">
        <f>X169+Y169+Z169</f>
        <v>16585433</v>
      </c>
      <c r="X169" s="48">
        <f>CEILING(K169*N169*Q169*12/10000+V169,1)</f>
        <v>16585433</v>
      </c>
      <c r="Y169" s="48"/>
      <c r="Z169" s="48"/>
    </row>
    <row r="170" spans="1:26" hidden="1" x14ac:dyDescent="0.25">
      <c r="A170" s="50" t="s">
        <v>66</v>
      </c>
      <c r="B170" s="50"/>
      <c r="C170" s="7">
        <f>D170+E170+F170</f>
        <v>132571.93999999994</v>
      </c>
      <c r="D170" s="9">
        <v>132571.93999999994</v>
      </c>
      <c r="E170" s="9"/>
      <c r="F170" s="9"/>
      <c r="G170" s="9"/>
      <c r="H170" s="9"/>
      <c r="I170" s="9">
        <v>6.3</v>
      </c>
      <c r="J170" s="12">
        <f>K170+L170+M170</f>
        <v>835203</v>
      </c>
      <c r="K170" s="13">
        <v>835203</v>
      </c>
      <c r="L170" s="13"/>
      <c r="M170" s="13"/>
      <c r="N170" s="2">
        <v>83</v>
      </c>
      <c r="O170" s="2"/>
      <c r="P170" s="2"/>
      <c r="Q170" s="2">
        <v>95</v>
      </c>
      <c r="R170" s="14"/>
      <c r="S170" s="14"/>
      <c r="T170" s="14"/>
      <c r="U170" s="2"/>
      <c r="V170" s="48">
        <v>424415</v>
      </c>
      <c r="W170" s="14">
        <v>8327106</v>
      </c>
      <c r="X170" s="48">
        <v>8327106</v>
      </c>
      <c r="Y170" s="2"/>
      <c r="Z170" s="2"/>
    </row>
    <row r="171" spans="1:26" hidden="1" x14ac:dyDescent="0.25">
      <c r="A171" s="50" t="s">
        <v>67</v>
      </c>
      <c r="B171" s="50"/>
      <c r="C171" s="7">
        <f>D171+E171+F171</f>
        <v>132571.93999999994</v>
      </c>
      <c r="D171" s="9">
        <v>132571.93999999994</v>
      </c>
      <c r="E171" s="9"/>
      <c r="F171" s="9"/>
      <c r="G171" s="9"/>
      <c r="H171" s="9"/>
      <c r="I171" s="9">
        <v>6.3</v>
      </c>
      <c r="J171" s="12">
        <f>K171+L171+M171</f>
        <v>835203</v>
      </c>
      <c r="K171" s="13">
        <v>835203</v>
      </c>
      <c r="L171" s="13"/>
      <c r="M171" s="13"/>
      <c r="N171" s="2">
        <v>83</v>
      </c>
      <c r="O171" s="2"/>
      <c r="P171" s="2"/>
      <c r="Q171" s="2">
        <v>95</v>
      </c>
      <c r="R171" s="14"/>
      <c r="S171" s="14"/>
      <c r="T171" s="14"/>
      <c r="U171" s="2"/>
      <c r="V171" s="48">
        <v>416951</v>
      </c>
      <c r="W171" s="14">
        <v>8319642</v>
      </c>
      <c r="X171" s="48">
        <v>8319642</v>
      </c>
      <c r="Y171" s="6"/>
      <c r="Z171" s="6"/>
    </row>
    <row r="172" spans="1:26" ht="24" hidden="1" x14ac:dyDescent="0.25">
      <c r="A172" s="51">
        <v>33</v>
      </c>
      <c r="B172" s="52" t="s">
        <v>117</v>
      </c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4"/>
    </row>
    <row r="173" spans="1:26" ht="36" hidden="1" x14ac:dyDescent="0.25">
      <c r="A173" s="51" t="s">
        <v>80</v>
      </c>
      <c r="B173" s="51"/>
      <c r="C173" s="7"/>
      <c r="D173" s="15"/>
      <c r="E173" s="15"/>
      <c r="F173" s="15"/>
      <c r="G173" s="7"/>
      <c r="H173" s="8"/>
      <c r="I173" s="56"/>
      <c r="J173" s="8"/>
      <c r="K173" s="8"/>
      <c r="L173" s="13"/>
      <c r="M173" s="13"/>
      <c r="N173" s="56"/>
      <c r="O173" s="56"/>
      <c r="P173" s="56"/>
      <c r="Q173" s="8"/>
      <c r="R173" s="56"/>
      <c r="S173" s="19"/>
      <c r="T173" s="19"/>
      <c r="U173" s="19"/>
      <c r="V173" s="28">
        <f>V174+V175+V176</f>
        <v>2809990</v>
      </c>
      <c r="W173" s="28">
        <f t="shared" ref="W173:X173" si="30">W174+W175+W176</f>
        <v>49336865</v>
      </c>
      <c r="X173" s="28">
        <f t="shared" si="30"/>
        <v>49336865</v>
      </c>
      <c r="Y173" s="28"/>
      <c r="Z173" s="28"/>
    </row>
    <row r="174" spans="1:26" hidden="1" x14ac:dyDescent="0.25">
      <c r="A174" s="50" t="s">
        <v>65</v>
      </c>
      <c r="B174" s="50"/>
      <c r="C174" s="7">
        <f>D174+E174+F174</f>
        <v>239802.34000000005</v>
      </c>
      <c r="D174" s="9">
        <v>239802.34000000005</v>
      </c>
      <c r="E174" s="10"/>
      <c r="F174" s="10"/>
      <c r="G174" s="11"/>
      <c r="H174" s="11"/>
      <c r="I174" s="11">
        <v>6.3</v>
      </c>
      <c r="J174" s="12">
        <f>K174+L174+M174</f>
        <v>1510755</v>
      </c>
      <c r="K174" s="13">
        <f>ROUND(D174*I174,0)</f>
        <v>1510755</v>
      </c>
      <c r="L174" s="13"/>
      <c r="M174" s="13"/>
      <c r="N174" s="3">
        <v>90.15</v>
      </c>
      <c r="O174" s="2"/>
      <c r="P174" s="2"/>
      <c r="Q174" s="2">
        <v>95</v>
      </c>
      <c r="R174" s="21"/>
      <c r="S174" s="21"/>
      <c r="T174" s="21"/>
      <c r="U174" s="21"/>
      <c r="V174" s="48">
        <v>1134009</v>
      </c>
      <c r="W174" s="14">
        <f>X174+Y174+Z174</f>
        <v>16660190</v>
      </c>
      <c r="X174" s="48">
        <f>CEILING(K174*N174*Q174*12/10000+V174,1)</f>
        <v>16660190</v>
      </c>
      <c r="Y174" s="48"/>
      <c r="Z174" s="48"/>
    </row>
    <row r="175" spans="1:26" hidden="1" x14ac:dyDescent="0.25">
      <c r="A175" s="50" t="s">
        <v>66</v>
      </c>
      <c r="B175" s="50"/>
      <c r="C175" s="7">
        <f>D175+E175+F175</f>
        <v>239802.34000000005</v>
      </c>
      <c r="D175" s="9">
        <v>239802.34000000005</v>
      </c>
      <c r="E175" s="9"/>
      <c r="F175" s="9"/>
      <c r="G175" s="9"/>
      <c r="H175" s="9"/>
      <c r="I175" s="9">
        <v>6.3</v>
      </c>
      <c r="J175" s="12">
        <f>K175+L175+M175</f>
        <v>1510755</v>
      </c>
      <c r="K175" s="13">
        <f>ROUND(D175*I175,0)</f>
        <v>1510755</v>
      </c>
      <c r="L175" s="13"/>
      <c r="M175" s="13"/>
      <c r="N175" s="2">
        <v>90</v>
      </c>
      <c r="O175" s="2"/>
      <c r="P175" s="2"/>
      <c r="Q175" s="2">
        <v>95</v>
      </c>
      <c r="R175" s="21"/>
      <c r="S175" s="21"/>
      <c r="T175" s="21"/>
      <c r="U175" s="21"/>
      <c r="V175" s="48">
        <v>817166</v>
      </c>
      <c r="W175" s="14">
        <f>X175+Y175+Z175</f>
        <v>16317513</v>
      </c>
      <c r="X175" s="48">
        <f>CEILING(K175*N175*Q175*12/10000+V175,1)</f>
        <v>16317513</v>
      </c>
      <c r="Y175" s="2"/>
      <c r="Z175" s="2"/>
    </row>
    <row r="176" spans="1:26" hidden="1" x14ac:dyDescent="0.25">
      <c r="A176" s="50" t="s">
        <v>67</v>
      </c>
      <c r="B176" s="50"/>
      <c r="C176" s="7">
        <f>D176+E176+F176</f>
        <v>239802.34000000005</v>
      </c>
      <c r="D176" s="9">
        <v>239802.34000000005</v>
      </c>
      <c r="E176" s="9"/>
      <c r="F176" s="9"/>
      <c r="G176" s="9"/>
      <c r="H176" s="9"/>
      <c r="I176" s="9">
        <v>6.3</v>
      </c>
      <c r="J176" s="12">
        <f>K176+L176+M176</f>
        <v>1510755</v>
      </c>
      <c r="K176" s="13">
        <f>ROUND(D176*I176,0)</f>
        <v>1510755</v>
      </c>
      <c r="L176" s="13"/>
      <c r="M176" s="13"/>
      <c r="N176" s="2">
        <v>90</v>
      </c>
      <c r="O176" s="2"/>
      <c r="P176" s="2"/>
      <c r="Q176" s="2">
        <v>95</v>
      </c>
      <c r="R176" s="21"/>
      <c r="S176" s="22"/>
      <c r="T176" s="22"/>
      <c r="U176" s="22"/>
      <c r="V176" s="48">
        <v>858815</v>
      </c>
      <c r="W176" s="14">
        <f>X176+Y176+Z176</f>
        <v>16359162</v>
      </c>
      <c r="X176" s="48">
        <f>CEILING(K176*N176*Q176*12/10000+V176,1)</f>
        <v>16359162</v>
      </c>
      <c r="Y176" s="6"/>
      <c r="Z176" s="6"/>
    </row>
    <row r="177" spans="1:26" ht="24" x14ac:dyDescent="0.25">
      <c r="A177" s="51">
        <v>34</v>
      </c>
      <c r="B177" s="52" t="s">
        <v>118</v>
      </c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4"/>
    </row>
    <row r="178" spans="1:26" ht="36" x14ac:dyDescent="0.25">
      <c r="A178" s="51" t="s">
        <v>15</v>
      </c>
      <c r="B178" s="51"/>
      <c r="C178" s="7"/>
      <c r="D178" s="15"/>
      <c r="E178" s="15"/>
      <c r="F178" s="15"/>
      <c r="G178" s="7"/>
      <c r="H178" s="8"/>
      <c r="I178" s="56"/>
      <c r="J178" s="8"/>
      <c r="K178" s="8"/>
      <c r="L178" s="13"/>
      <c r="M178" s="13"/>
      <c r="N178" s="56"/>
      <c r="O178" s="56"/>
      <c r="P178" s="56"/>
      <c r="Q178" s="8"/>
      <c r="R178" s="31"/>
      <c r="S178" s="32"/>
      <c r="T178" s="32"/>
      <c r="U178" s="32"/>
      <c r="V178" s="33">
        <v>2514976</v>
      </c>
      <c r="W178" s="33">
        <v>12467893</v>
      </c>
      <c r="X178" s="33">
        <v>12467893</v>
      </c>
      <c r="Y178" s="28"/>
      <c r="Z178" s="28"/>
    </row>
    <row r="179" spans="1:26" x14ac:dyDescent="0.25">
      <c r="A179" s="50" t="s">
        <v>65</v>
      </c>
      <c r="B179" s="50"/>
      <c r="C179" s="7">
        <v>63424.72</v>
      </c>
      <c r="D179" s="9">
        <v>62230.020000000004</v>
      </c>
      <c r="E179" s="10"/>
      <c r="F179" s="10">
        <v>1194.6999999999998</v>
      </c>
      <c r="G179" s="11"/>
      <c r="H179" s="11"/>
      <c r="I179" s="11">
        <v>6.3</v>
      </c>
      <c r="J179" s="12">
        <v>399575</v>
      </c>
      <c r="K179" s="13">
        <v>392049</v>
      </c>
      <c r="L179" s="13"/>
      <c r="M179" s="13">
        <v>7526</v>
      </c>
      <c r="N179" s="3">
        <v>81.89</v>
      </c>
      <c r="O179" s="2"/>
      <c r="P179" s="2"/>
      <c r="Q179" s="2">
        <v>95</v>
      </c>
      <c r="R179" s="30"/>
      <c r="S179" s="30"/>
      <c r="T179" s="30"/>
      <c r="U179" s="30"/>
      <c r="V179" s="36">
        <v>2151208</v>
      </c>
      <c r="W179" s="37">
        <v>5703087</v>
      </c>
      <c r="X179" s="36">
        <v>5703087</v>
      </c>
      <c r="Y179" s="48"/>
      <c r="Z179" s="48"/>
    </row>
    <row r="180" spans="1:26" x14ac:dyDescent="0.25">
      <c r="A180" s="50" t="s">
        <v>66</v>
      </c>
      <c r="B180" s="50"/>
      <c r="C180" s="7">
        <v>63424.72</v>
      </c>
      <c r="D180" s="9">
        <v>61182.16</v>
      </c>
      <c r="E180" s="9"/>
      <c r="F180" s="9">
        <v>2242.5599999999995</v>
      </c>
      <c r="G180" s="9"/>
      <c r="H180" s="9"/>
      <c r="I180" s="9">
        <v>6.3</v>
      </c>
      <c r="J180" s="12">
        <v>399576</v>
      </c>
      <c r="K180" s="13">
        <v>385448</v>
      </c>
      <c r="L180" s="13"/>
      <c r="M180" s="13">
        <v>14128</v>
      </c>
      <c r="N180" s="62">
        <v>74</v>
      </c>
      <c r="O180" s="2">
        <v>83</v>
      </c>
      <c r="P180" s="2"/>
      <c r="Q180" s="2">
        <v>95</v>
      </c>
      <c r="R180" s="30"/>
      <c r="S180" s="30"/>
      <c r="T180" s="30"/>
      <c r="U180" s="30"/>
      <c r="V180" s="36">
        <v>192629</v>
      </c>
      <c r="W180" s="37">
        <v>3342028</v>
      </c>
      <c r="X180" s="36">
        <v>3342028</v>
      </c>
      <c r="Y180" s="2"/>
      <c r="Z180" s="2"/>
    </row>
    <row r="181" spans="1:26" x14ac:dyDescent="0.25">
      <c r="A181" s="50" t="s">
        <v>67</v>
      </c>
      <c r="B181" s="50"/>
      <c r="C181" s="7">
        <v>63424.72</v>
      </c>
      <c r="D181" s="9">
        <v>61182.16</v>
      </c>
      <c r="E181" s="9"/>
      <c r="F181" s="9">
        <v>2242.5599999999995</v>
      </c>
      <c r="G181" s="9"/>
      <c r="H181" s="9"/>
      <c r="I181" s="9">
        <v>6.3</v>
      </c>
      <c r="J181" s="12">
        <v>399576</v>
      </c>
      <c r="K181" s="13">
        <v>385448</v>
      </c>
      <c r="L181" s="13"/>
      <c r="M181" s="13">
        <v>14128</v>
      </c>
      <c r="N181" s="62">
        <v>74</v>
      </c>
      <c r="O181" s="2">
        <v>84</v>
      </c>
      <c r="P181" s="2"/>
      <c r="Q181" s="2">
        <v>95</v>
      </c>
      <c r="R181" s="30"/>
      <c r="S181" s="42"/>
      <c r="T181" s="30"/>
      <c r="U181" s="30"/>
      <c r="V181" s="36">
        <v>171139</v>
      </c>
      <c r="W181" s="37">
        <v>3422778</v>
      </c>
      <c r="X181" s="36">
        <v>3422778</v>
      </c>
      <c r="Y181" s="6"/>
      <c r="Z181" s="6"/>
    </row>
    <row r="182" spans="1:26" x14ac:dyDescent="0.25">
      <c r="A182" s="55">
        <v>35</v>
      </c>
      <c r="B182" s="52" t="s">
        <v>119</v>
      </c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4"/>
    </row>
    <row r="183" spans="1:26" ht="24" x14ac:dyDescent="0.25">
      <c r="A183" s="51" t="s">
        <v>81</v>
      </c>
      <c r="B183" s="51"/>
      <c r="C183" s="7"/>
      <c r="D183" s="15"/>
      <c r="E183" s="15"/>
      <c r="F183" s="15"/>
      <c r="G183" s="7"/>
      <c r="H183" s="8"/>
      <c r="I183" s="56"/>
      <c r="J183" s="8"/>
      <c r="K183" s="8"/>
      <c r="L183" s="13"/>
      <c r="M183" s="13"/>
      <c r="N183" s="56"/>
      <c r="O183" s="56"/>
      <c r="P183" s="56"/>
      <c r="Q183" s="8"/>
      <c r="R183" s="31"/>
      <c r="S183" s="32"/>
      <c r="T183" s="32"/>
      <c r="U183" s="32"/>
      <c r="V183" s="33">
        <v>8329998</v>
      </c>
      <c r="W183" s="33">
        <v>20920380</v>
      </c>
      <c r="X183" s="33">
        <v>20920380</v>
      </c>
      <c r="Y183" s="28"/>
      <c r="Z183" s="28"/>
    </row>
    <row r="184" spans="1:26" x14ac:dyDescent="0.25">
      <c r="A184" s="50" t="s">
        <v>65</v>
      </c>
      <c r="B184" s="50"/>
      <c r="C184" s="7">
        <v>71690.000000000015</v>
      </c>
      <c r="D184" s="9">
        <v>67855.070000000022</v>
      </c>
      <c r="E184" s="10"/>
      <c r="F184" s="10">
        <v>3834.93</v>
      </c>
      <c r="G184" s="11"/>
      <c r="H184" s="11"/>
      <c r="I184" s="11">
        <v>6.3</v>
      </c>
      <c r="J184" s="12">
        <v>451647</v>
      </c>
      <c r="K184" s="13">
        <v>427487</v>
      </c>
      <c r="L184" s="13"/>
      <c r="M184" s="13">
        <v>24160</v>
      </c>
      <c r="N184" s="3">
        <v>96.43</v>
      </c>
      <c r="O184" s="2"/>
      <c r="P184" s="2"/>
      <c r="Q184" s="2">
        <v>95</v>
      </c>
      <c r="R184" s="37"/>
      <c r="S184" s="37"/>
      <c r="T184" s="37"/>
      <c r="U184" s="37"/>
      <c r="V184" s="36">
        <v>7855082</v>
      </c>
      <c r="W184" s="37">
        <v>12554455</v>
      </c>
      <c r="X184" s="36">
        <v>12554455</v>
      </c>
      <c r="Y184" s="48"/>
      <c r="Z184" s="48"/>
    </row>
    <row r="185" spans="1:26" x14ac:dyDescent="0.25">
      <c r="A185" s="50" t="s">
        <v>66</v>
      </c>
      <c r="B185" s="50"/>
      <c r="C185" s="7">
        <v>71690.000000000029</v>
      </c>
      <c r="D185" s="9">
        <v>65441.730000000025</v>
      </c>
      <c r="E185" s="9"/>
      <c r="F185" s="9">
        <v>6248.27</v>
      </c>
      <c r="G185" s="9"/>
      <c r="H185" s="9"/>
      <c r="I185" s="9">
        <v>6.3</v>
      </c>
      <c r="J185" s="12">
        <v>451647</v>
      </c>
      <c r="K185" s="13">
        <v>412283</v>
      </c>
      <c r="L185" s="13"/>
      <c r="M185" s="13">
        <v>39364</v>
      </c>
      <c r="N185" s="62">
        <v>92</v>
      </c>
      <c r="O185" s="2">
        <v>97</v>
      </c>
      <c r="P185" s="2"/>
      <c r="Q185" s="2">
        <v>95</v>
      </c>
      <c r="R185" s="37"/>
      <c r="S185" s="37"/>
      <c r="T185" s="37"/>
      <c r="U185" s="34"/>
      <c r="V185" s="36">
        <v>247336</v>
      </c>
      <c r="W185" s="37">
        <v>4090841</v>
      </c>
      <c r="X185" s="36">
        <v>4090841</v>
      </c>
      <c r="Y185" s="2"/>
      <c r="Z185" s="2"/>
    </row>
    <row r="186" spans="1:26" x14ac:dyDescent="0.25">
      <c r="A186" s="50" t="s">
        <v>67</v>
      </c>
      <c r="B186" s="50"/>
      <c r="C186" s="7">
        <v>71690.000000000029</v>
      </c>
      <c r="D186" s="9">
        <v>64659.110000000022</v>
      </c>
      <c r="E186" s="9"/>
      <c r="F186" s="9">
        <v>7030.89</v>
      </c>
      <c r="G186" s="9"/>
      <c r="H186" s="9"/>
      <c r="I186" s="9">
        <v>6.3</v>
      </c>
      <c r="J186" s="12">
        <v>451647</v>
      </c>
      <c r="K186" s="13">
        <v>407352</v>
      </c>
      <c r="L186" s="13"/>
      <c r="M186" s="13">
        <v>44295</v>
      </c>
      <c r="N186" s="62">
        <v>92</v>
      </c>
      <c r="O186" s="2">
        <v>98</v>
      </c>
      <c r="P186" s="2"/>
      <c r="Q186" s="2">
        <v>95</v>
      </c>
      <c r="R186" s="37"/>
      <c r="S186" s="37"/>
      <c r="T186" s="37"/>
      <c r="U186" s="34"/>
      <c r="V186" s="36">
        <v>227580</v>
      </c>
      <c r="W186" s="37">
        <v>4275084</v>
      </c>
      <c r="X186" s="36">
        <v>4275084</v>
      </c>
      <c r="Y186" s="6"/>
      <c r="Z186" s="6"/>
    </row>
    <row r="187" spans="1:26" ht="24" x14ac:dyDescent="0.25">
      <c r="A187" s="55">
        <v>36</v>
      </c>
      <c r="B187" s="52" t="s">
        <v>120</v>
      </c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4"/>
    </row>
    <row r="188" spans="1:26" ht="36" x14ac:dyDescent="0.25">
      <c r="A188" s="51" t="s">
        <v>16</v>
      </c>
      <c r="B188" s="51"/>
      <c r="C188" s="7"/>
      <c r="D188" s="15"/>
      <c r="E188" s="15"/>
      <c r="F188" s="15"/>
      <c r="G188" s="7"/>
      <c r="H188" s="8"/>
      <c r="I188" s="56"/>
      <c r="J188" s="8"/>
      <c r="K188" s="8"/>
      <c r="L188" s="13"/>
      <c r="M188" s="13"/>
      <c r="N188" s="56"/>
      <c r="O188" s="56"/>
      <c r="P188" s="56"/>
      <c r="Q188" s="8"/>
      <c r="R188" s="31"/>
      <c r="S188" s="32"/>
      <c r="T188" s="32"/>
      <c r="U188" s="32"/>
      <c r="V188" s="33">
        <v>8623023</v>
      </c>
      <c r="W188" s="33">
        <v>25884287</v>
      </c>
      <c r="X188" s="33">
        <v>25884287</v>
      </c>
      <c r="Y188" s="28"/>
      <c r="Z188" s="28"/>
    </row>
    <row r="189" spans="1:26" x14ac:dyDescent="0.25">
      <c r="A189" s="50" t="s">
        <v>65</v>
      </c>
      <c r="B189" s="50"/>
      <c r="C189" s="7">
        <v>90082.670000000013</v>
      </c>
      <c r="D189" s="9">
        <v>90082.670000000013</v>
      </c>
      <c r="E189" s="10"/>
      <c r="F189" s="10"/>
      <c r="G189" s="11"/>
      <c r="H189" s="11"/>
      <c r="I189" s="11">
        <v>6.3</v>
      </c>
      <c r="J189" s="12">
        <v>567521</v>
      </c>
      <c r="K189" s="13">
        <v>567521</v>
      </c>
      <c r="L189" s="13"/>
      <c r="M189" s="13"/>
      <c r="N189" s="3">
        <v>92.8</v>
      </c>
      <c r="O189" s="2"/>
      <c r="P189" s="2"/>
      <c r="Q189" s="2">
        <v>95</v>
      </c>
      <c r="R189" s="37"/>
      <c r="S189" s="37"/>
      <c r="T189" s="37"/>
      <c r="U189" s="37"/>
      <c r="V189" s="36">
        <v>8010781</v>
      </c>
      <c r="W189" s="37">
        <v>14014699</v>
      </c>
      <c r="X189" s="36">
        <v>14014699</v>
      </c>
      <c r="Y189" s="48"/>
      <c r="Z189" s="48"/>
    </row>
    <row r="190" spans="1:26" x14ac:dyDescent="0.25">
      <c r="A190" s="50" t="s">
        <v>66</v>
      </c>
      <c r="B190" s="50"/>
      <c r="C190" s="7">
        <v>90082.670000000013</v>
      </c>
      <c r="D190" s="9">
        <v>90082.670000000013</v>
      </c>
      <c r="E190" s="9"/>
      <c r="F190" s="9"/>
      <c r="G190" s="9"/>
      <c r="H190" s="9"/>
      <c r="I190" s="9">
        <v>6.3</v>
      </c>
      <c r="J190" s="12">
        <v>567521</v>
      </c>
      <c r="K190" s="13">
        <v>567521</v>
      </c>
      <c r="L190" s="13"/>
      <c r="M190" s="13"/>
      <c r="N190" s="62">
        <v>87</v>
      </c>
      <c r="O190" s="2">
        <v>93</v>
      </c>
      <c r="P190" s="2"/>
      <c r="Q190" s="2">
        <v>95</v>
      </c>
      <c r="R190" s="37"/>
      <c r="S190" s="37"/>
      <c r="T190" s="37"/>
      <c r="U190" s="34"/>
      <c r="V190" s="36">
        <v>315996</v>
      </c>
      <c r="W190" s="37">
        <v>5944669</v>
      </c>
      <c r="X190" s="36">
        <v>5944669</v>
      </c>
      <c r="Y190" s="2"/>
      <c r="Z190" s="2"/>
    </row>
    <row r="191" spans="1:26" x14ac:dyDescent="0.25">
      <c r="A191" s="50" t="s">
        <v>67</v>
      </c>
      <c r="B191" s="50"/>
      <c r="C191" s="7">
        <v>90082.670000000013</v>
      </c>
      <c r="D191" s="9">
        <v>90082.670000000013</v>
      </c>
      <c r="E191" s="9"/>
      <c r="F191" s="9"/>
      <c r="G191" s="9"/>
      <c r="H191" s="9"/>
      <c r="I191" s="9">
        <v>6.3</v>
      </c>
      <c r="J191" s="12">
        <v>567521</v>
      </c>
      <c r="K191" s="13">
        <v>567521</v>
      </c>
      <c r="L191" s="13"/>
      <c r="M191" s="13"/>
      <c r="N191" s="62">
        <v>87</v>
      </c>
      <c r="O191" s="2">
        <v>93</v>
      </c>
      <c r="P191" s="2"/>
      <c r="Q191" s="2">
        <v>95</v>
      </c>
      <c r="R191" s="37"/>
      <c r="S191" s="37"/>
      <c r="T191" s="37"/>
      <c r="U191" s="34"/>
      <c r="V191" s="36">
        <v>296246</v>
      </c>
      <c r="W191" s="37">
        <v>5924919</v>
      </c>
      <c r="X191" s="36">
        <v>5924919</v>
      </c>
      <c r="Y191" s="6"/>
      <c r="Z191" s="6"/>
    </row>
    <row r="192" spans="1:26" ht="24" x14ac:dyDescent="0.25">
      <c r="A192" s="55">
        <v>37</v>
      </c>
      <c r="B192" s="52" t="s">
        <v>121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4"/>
    </row>
    <row r="193" spans="1:26" ht="36" x14ac:dyDescent="0.25">
      <c r="A193" s="51" t="s">
        <v>82</v>
      </c>
      <c r="B193" s="51"/>
      <c r="C193" s="7"/>
      <c r="D193" s="15"/>
      <c r="E193" s="15"/>
      <c r="F193" s="15"/>
      <c r="G193" s="7"/>
      <c r="H193" s="8"/>
      <c r="I193" s="56"/>
      <c r="J193" s="8"/>
      <c r="K193" s="8"/>
      <c r="L193" s="13"/>
      <c r="M193" s="13"/>
      <c r="N193" s="56"/>
      <c r="O193" s="56"/>
      <c r="P193" s="56"/>
      <c r="Q193" s="8"/>
      <c r="R193" s="31"/>
      <c r="S193" s="32"/>
      <c r="T193" s="32"/>
      <c r="U193" s="32"/>
      <c r="V193" s="33">
        <v>2584664</v>
      </c>
      <c r="W193" s="33">
        <v>9391653</v>
      </c>
      <c r="X193" s="33">
        <v>9391653</v>
      </c>
      <c r="Y193" s="28"/>
      <c r="Z193" s="28"/>
    </row>
    <row r="194" spans="1:26" x14ac:dyDescent="0.25">
      <c r="A194" s="50" t="s">
        <v>65</v>
      </c>
      <c r="B194" s="50"/>
      <c r="C194" s="7">
        <v>34749.200000000004</v>
      </c>
      <c r="D194" s="9">
        <v>34749.200000000004</v>
      </c>
      <c r="E194" s="10"/>
      <c r="F194" s="10"/>
      <c r="G194" s="11"/>
      <c r="H194" s="11"/>
      <c r="I194" s="11">
        <v>6.3</v>
      </c>
      <c r="J194" s="12">
        <v>218920</v>
      </c>
      <c r="K194" s="13">
        <v>218920</v>
      </c>
      <c r="L194" s="13"/>
      <c r="M194" s="13"/>
      <c r="N194" s="3">
        <v>92.75</v>
      </c>
      <c r="O194" s="2"/>
      <c r="P194" s="2"/>
      <c r="Q194" s="2">
        <v>95</v>
      </c>
      <c r="R194" s="40"/>
      <c r="S194" s="40"/>
      <c r="T194" s="40"/>
      <c r="U194" s="40"/>
      <c r="V194" s="36">
        <v>2344618</v>
      </c>
      <c r="W194" s="37">
        <v>4659369</v>
      </c>
      <c r="X194" s="36">
        <v>4659369</v>
      </c>
      <c r="Y194" s="48"/>
      <c r="Z194" s="48"/>
    </row>
    <row r="195" spans="1:26" x14ac:dyDescent="0.25">
      <c r="A195" s="50" t="s">
        <v>66</v>
      </c>
      <c r="B195" s="50"/>
      <c r="C195" s="7">
        <v>34749.200000000004</v>
      </c>
      <c r="D195" s="9">
        <v>34749.200000000004</v>
      </c>
      <c r="E195" s="9"/>
      <c r="F195" s="9"/>
      <c r="G195" s="9"/>
      <c r="H195" s="9"/>
      <c r="I195" s="9">
        <v>6.3</v>
      </c>
      <c r="J195" s="12">
        <v>218920</v>
      </c>
      <c r="K195" s="13">
        <v>218920</v>
      </c>
      <c r="L195" s="13"/>
      <c r="M195" s="13"/>
      <c r="N195" s="62">
        <v>90</v>
      </c>
      <c r="O195" s="2">
        <v>93</v>
      </c>
      <c r="P195" s="2"/>
      <c r="Q195" s="2">
        <v>95</v>
      </c>
      <c r="R195" s="40"/>
      <c r="S195" s="40"/>
      <c r="T195" s="40"/>
      <c r="U195" s="40"/>
      <c r="V195" s="36">
        <v>121829</v>
      </c>
      <c r="W195" s="37">
        <v>2367948</v>
      </c>
      <c r="X195" s="36">
        <v>2367948</v>
      </c>
      <c r="Y195" s="2"/>
      <c r="Z195" s="2"/>
    </row>
    <row r="196" spans="1:26" x14ac:dyDescent="0.25">
      <c r="A196" s="50" t="s">
        <v>67</v>
      </c>
      <c r="B196" s="50"/>
      <c r="C196" s="7">
        <v>34749.200000000004</v>
      </c>
      <c r="D196" s="9">
        <v>34749.200000000004</v>
      </c>
      <c r="E196" s="9"/>
      <c r="F196" s="9"/>
      <c r="G196" s="9"/>
      <c r="H196" s="9"/>
      <c r="I196" s="9">
        <v>6.3</v>
      </c>
      <c r="J196" s="12">
        <v>218920</v>
      </c>
      <c r="K196" s="13">
        <v>218920</v>
      </c>
      <c r="L196" s="13"/>
      <c r="M196" s="13"/>
      <c r="N196" s="62">
        <v>90</v>
      </c>
      <c r="O196" s="2">
        <v>93</v>
      </c>
      <c r="P196" s="2"/>
      <c r="Q196" s="2">
        <v>95</v>
      </c>
      <c r="R196" s="40"/>
      <c r="S196" s="40"/>
      <c r="T196" s="40"/>
      <c r="U196" s="40"/>
      <c r="V196" s="36">
        <v>118217</v>
      </c>
      <c r="W196" s="37">
        <v>2364336</v>
      </c>
      <c r="X196" s="36">
        <v>2364336</v>
      </c>
      <c r="Y196" s="6"/>
      <c r="Z196" s="6"/>
    </row>
    <row r="197" spans="1:26" ht="24" x14ac:dyDescent="0.25">
      <c r="A197" s="55">
        <v>38</v>
      </c>
      <c r="B197" s="52" t="s">
        <v>122</v>
      </c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4"/>
    </row>
    <row r="198" spans="1:26" ht="36" x14ac:dyDescent="0.25">
      <c r="A198" s="51" t="s">
        <v>17</v>
      </c>
      <c r="B198" s="51"/>
      <c r="C198" s="7"/>
      <c r="D198" s="15"/>
      <c r="E198" s="15"/>
      <c r="F198" s="15"/>
      <c r="G198" s="7"/>
      <c r="H198" s="8"/>
      <c r="I198" s="56"/>
      <c r="J198" s="8"/>
      <c r="K198" s="8"/>
      <c r="L198" s="13"/>
      <c r="M198" s="13"/>
      <c r="N198" s="56"/>
      <c r="O198" s="56"/>
      <c r="P198" s="56"/>
      <c r="Q198" s="8"/>
      <c r="R198" s="31"/>
      <c r="S198" s="32"/>
      <c r="T198" s="32"/>
      <c r="U198" s="32"/>
      <c r="V198" s="33">
        <v>2161763</v>
      </c>
      <c r="W198" s="33">
        <v>10344398</v>
      </c>
      <c r="X198" s="33">
        <v>10344398</v>
      </c>
      <c r="Y198" s="28"/>
      <c r="Z198" s="28"/>
    </row>
    <row r="199" spans="1:26" x14ac:dyDescent="0.25">
      <c r="A199" s="50" t="s">
        <v>65</v>
      </c>
      <c r="B199" s="50"/>
      <c r="C199" s="7">
        <v>45179.09</v>
      </c>
      <c r="D199" s="9">
        <v>45179.09</v>
      </c>
      <c r="E199" s="10"/>
      <c r="F199" s="10"/>
      <c r="G199" s="11"/>
      <c r="H199" s="11"/>
      <c r="I199" s="11">
        <v>6.3</v>
      </c>
      <c r="J199" s="12">
        <v>284628</v>
      </c>
      <c r="K199" s="13">
        <v>284628</v>
      </c>
      <c r="L199" s="13"/>
      <c r="M199" s="13"/>
      <c r="N199" s="3">
        <v>88.18</v>
      </c>
      <c r="O199" s="2"/>
      <c r="P199" s="2"/>
      <c r="Q199" s="2">
        <v>95</v>
      </c>
      <c r="R199" s="43"/>
      <c r="S199" s="43"/>
      <c r="T199" s="43"/>
      <c r="U199" s="43"/>
      <c r="V199" s="36">
        <v>1871135</v>
      </c>
      <c r="W199" s="37">
        <v>4732364</v>
      </c>
      <c r="X199" s="36">
        <v>4732364</v>
      </c>
      <c r="Y199" s="48"/>
      <c r="Z199" s="48"/>
    </row>
    <row r="200" spans="1:26" x14ac:dyDescent="0.25">
      <c r="A200" s="50" t="s">
        <v>66</v>
      </c>
      <c r="B200" s="50"/>
      <c r="C200" s="7">
        <v>45179.09</v>
      </c>
      <c r="D200" s="9">
        <v>45179.09</v>
      </c>
      <c r="E200" s="9"/>
      <c r="F200" s="9"/>
      <c r="G200" s="9"/>
      <c r="H200" s="9"/>
      <c r="I200" s="9">
        <v>6.3</v>
      </c>
      <c r="J200" s="12">
        <v>284628</v>
      </c>
      <c r="K200" s="13">
        <v>284628</v>
      </c>
      <c r="L200" s="13"/>
      <c r="M200" s="13"/>
      <c r="N200" s="62">
        <v>82</v>
      </c>
      <c r="O200" s="2">
        <v>88</v>
      </c>
      <c r="P200" s="2"/>
      <c r="Q200" s="2">
        <v>95</v>
      </c>
      <c r="R200" s="43"/>
      <c r="S200" s="43"/>
      <c r="T200" s="43"/>
      <c r="U200" s="43"/>
      <c r="V200" s="36">
        <v>150591</v>
      </c>
      <c r="W200" s="37">
        <v>2811294</v>
      </c>
      <c r="X200" s="36">
        <v>2811294</v>
      </c>
      <c r="Y200" s="2"/>
      <c r="Z200" s="2"/>
    </row>
    <row r="201" spans="1:26" x14ac:dyDescent="0.25">
      <c r="A201" s="50" t="s">
        <v>67</v>
      </c>
      <c r="B201" s="50"/>
      <c r="C201" s="7">
        <v>45179.09</v>
      </c>
      <c r="D201" s="9">
        <v>45179.09</v>
      </c>
      <c r="E201" s="9"/>
      <c r="F201" s="9"/>
      <c r="G201" s="9"/>
      <c r="H201" s="9"/>
      <c r="I201" s="9">
        <v>6.3</v>
      </c>
      <c r="J201" s="12">
        <v>284628</v>
      </c>
      <c r="K201" s="13">
        <v>284628</v>
      </c>
      <c r="L201" s="13"/>
      <c r="M201" s="13"/>
      <c r="N201" s="62">
        <v>82</v>
      </c>
      <c r="O201" s="2">
        <v>88</v>
      </c>
      <c r="P201" s="2"/>
      <c r="Q201" s="2">
        <v>95</v>
      </c>
      <c r="R201" s="43"/>
      <c r="S201" s="43"/>
      <c r="T201" s="43"/>
      <c r="U201" s="43"/>
      <c r="V201" s="36">
        <v>140037</v>
      </c>
      <c r="W201" s="37">
        <v>2800740</v>
      </c>
      <c r="X201" s="36">
        <v>2800740</v>
      </c>
      <c r="Y201" s="6"/>
      <c r="Z201" s="6"/>
    </row>
    <row r="202" spans="1:26" ht="24" hidden="1" x14ac:dyDescent="0.25">
      <c r="A202" s="55">
        <v>39</v>
      </c>
      <c r="B202" s="52" t="s">
        <v>123</v>
      </c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4"/>
    </row>
    <row r="203" spans="1:26" ht="36" hidden="1" x14ac:dyDescent="0.25">
      <c r="A203" s="51" t="s">
        <v>18</v>
      </c>
      <c r="B203" s="51"/>
      <c r="C203" s="7"/>
      <c r="D203" s="15"/>
      <c r="E203" s="15"/>
      <c r="F203" s="15"/>
      <c r="G203" s="7"/>
      <c r="H203" s="8"/>
      <c r="I203" s="56"/>
      <c r="J203" s="8"/>
      <c r="K203" s="8"/>
      <c r="L203" s="13"/>
      <c r="M203" s="13"/>
      <c r="N203" s="56"/>
      <c r="O203" s="56"/>
      <c r="P203" s="56"/>
      <c r="Q203" s="8"/>
      <c r="R203" s="56"/>
      <c r="S203" s="19"/>
      <c r="T203" s="19"/>
      <c r="U203" s="19"/>
      <c r="V203" s="28">
        <f>V204+V205+V206</f>
        <v>863534</v>
      </c>
      <c r="W203" s="28">
        <f t="shared" ref="W203:X203" si="31">W204+W205+W206</f>
        <v>13721665</v>
      </c>
      <c r="X203" s="28">
        <f t="shared" si="31"/>
        <v>13721665</v>
      </c>
      <c r="Y203" s="28"/>
      <c r="Z203" s="28"/>
    </row>
    <row r="204" spans="1:26" hidden="1" x14ac:dyDescent="0.25">
      <c r="A204" s="50" t="s">
        <v>65</v>
      </c>
      <c r="B204" s="50"/>
      <c r="C204" s="7">
        <f>D204+E204+F204</f>
        <v>69317.289999999994</v>
      </c>
      <c r="D204" s="9">
        <v>69317.289999999994</v>
      </c>
      <c r="E204" s="10"/>
      <c r="F204" s="10"/>
      <c r="G204" s="11"/>
      <c r="H204" s="11"/>
      <c r="I204" s="11">
        <v>6.3</v>
      </c>
      <c r="J204" s="12">
        <f>K204+L204+M204</f>
        <v>436699</v>
      </c>
      <c r="K204" s="13">
        <f>ROUND(D204*I204,0)</f>
        <v>436699</v>
      </c>
      <c r="L204" s="13"/>
      <c r="M204" s="13"/>
      <c r="N204" s="3">
        <v>86.28</v>
      </c>
      <c r="O204" s="2"/>
      <c r="P204" s="2"/>
      <c r="Q204" s="2">
        <v>95</v>
      </c>
      <c r="R204" s="14"/>
      <c r="S204" s="14"/>
      <c r="T204" s="14"/>
      <c r="U204" s="14"/>
      <c r="V204" s="48">
        <v>400231</v>
      </c>
      <c r="W204" s="14">
        <f>X204+Y204+Z204</f>
        <v>4695568</v>
      </c>
      <c r="X204" s="48">
        <f>CEILING(K204*N204*Q204*12/10000+V204,1)</f>
        <v>4695568</v>
      </c>
      <c r="Y204" s="48"/>
      <c r="Z204" s="48"/>
    </row>
    <row r="205" spans="1:26" hidden="1" x14ac:dyDescent="0.25">
      <c r="A205" s="50" t="s">
        <v>66</v>
      </c>
      <c r="B205" s="50"/>
      <c r="C205" s="7">
        <f>D205+E205+F205</f>
        <v>69317.289999999994</v>
      </c>
      <c r="D205" s="9">
        <v>69317.289999999994</v>
      </c>
      <c r="E205" s="9"/>
      <c r="F205" s="9"/>
      <c r="G205" s="9"/>
      <c r="H205" s="9"/>
      <c r="I205" s="9">
        <v>6.3</v>
      </c>
      <c r="J205" s="12">
        <f>K205+L205+M205</f>
        <v>436699</v>
      </c>
      <c r="K205" s="13">
        <f>ROUND(D205*I205,0)</f>
        <v>436699</v>
      </c>
      <c r="L205" s="13"/>
      <c r="M205" s="13"/>
      <c r="N205" s="2">
        <v>86</v>
      </c>
      <c r="O205" s="2"/>
      <c r="P205" s="2"/>
      <c r="Q205" s="2">
        <v>95</v>
      </c>
      <c r="R205" s="14"/>
      <c r="S205" s="14"/>
      <c r="T205" s="14"/>
      <c r="U205" s="2"/>
      <c r="V205" s="48">
        <v>226069</v>
      </c>
      <c r="W205" s="14">
        <f>X205+Y205+Z205</f>
        <v>4507466</v>
      </c>
      <c r="X205" s="48">
        <f>CEILING(K205*N205*Q205*12/10000+V205,1)</f>
        <v>4507466</v>
      </c>
      <c r="Y205" s="2"/>
      <c r="Z205" s="2"/>
    </row>
    <row r="206" spans="1:26" hidden="1" x14ac:dyDescent="0.25">
      <c r="A206" s="50" t="s">
        <v>67</v>
      </c>
      <c r="B206" s="50"/>
      <c r="C206" s="7">
        <f>D206+E206+F206</f>
        <v>69317.289999999994</v>
      </c>
      <c r="D206" s="9">
        <v>69317.289999999994</v>
      </c>
      <c r="E206" s="9"/>
      <c r="F206" s="9"/>
      <c r="G206" s="9"/>
      <c r="H206" s="9"/>
      <c r="I206" s="9">
        <v>6.3</v>
      </c>
      <c r="J206" s="12">
        <f>K206+L206+M206</f>
        <v>436699</v>
      </c>
      <c r="K206" s="13">
        <f>ROUND(D206*I206,0)</f>
        <v>436699</v>
      </c>
      <c r="L206" s="13"/>
      <c r="M206" s="13"/>
      <c r="N206" s="2">
        <v>86</v>
      </c>
      <c r="O206" s="2"/>
      <c r="P206" s="2"/>
      <c r="Q206" s="2">
        <v>95</v>
      </c>
      <c r="R206" s="14"/>
      <c r="S206" s="14"/>
      <c r="T206" s="14"/>
      <c r="U206" s="2"/>
      <c r="V206" s="48">
        <v>237234</v>
      </c>
      <c r="W206" s="14">
        <f>X206+Y206+Z206</f>
        <v>4518631</v>
      </c>
      <c r="X206" s="48">
        <f>CEILING(K206*N206*Q206*12/10000+V206,1)</f>
        <v>4518631</v>
      </c>
      <c r="Y206" s="6"/>
      <c r="Z206" s="6"/>
    </row>
    <row r="207" spans="1:26" ht="24" hidden="1" x14ac:dyDescent="0.25">
      <c r="A207" s="51">
        <v>40</v>
      </c>
      <c r="B207" s="52" t="s">
        <v>124</v>
      </c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4"/>
    </row>
    <row r="208" spans="1:26" ht="36" hidden="1" x14ac:dyDescent="0.25">
      <c r="A208" s="51" t="s">
        <v>83</v>
      </c>
      <c r="B208" s="51"/>
      <c r="C208" s="7"/>
      <c r="D208" s="15"/>
      <c r="E208" s="15"/>
      <c r="F208" s="15"/>
      <c r="G208" s="7"/>
      <c r="H208" s="8"/>
      <c r="I208" s="56"/>
      <c r="J208" s="8"/>
      <c r="K208" s="8"/>
      <c r="L208" s="13"/>
      <c r="M208" s="13"/>
      <c r="N208" s="56"/>
      <c r="O208" s="56"/>
      <c r="P208" s="56"/>
      <c r="Q208" s="8"/>
      <c r="R208" s="56"/>
      <c r="S208" s="19"/>
      <c r="T208" s="19"/>
      <c r="U208" s="19"/>
      <c r="V208" s="28">
        <f>V209+V210+V211</f>
        <v>16904526</v>
      </c>
      <c r="W208" s="28">
        <f t="shared" ref="W208:X208" si="32">W209+W210+W211</f>
        <v>45032983</v>
      </c>
      <c r="X208" s="28">
        <f t="shared" si="32"/>
        <v>45032983</v>
      </c>
      <c r="Y208" s="28"/>
      <c r="Z208" s="28"/>
    </row>
    <row r="209" spans="1:26" hidden="1" x14ac:dyDescent="0.25">
      <c r="A209" s="50" t="s">
        <v>65</v>
      </c>
      <c r="B209" s="50"/>
      <c r="C209" s="7">
        <f>D209+E209+F209</f>
        <v>167115.3900000001</v>
      </c>
      <c r="D209" s="9">
        <v>159080.5500000001</v>
      </c>
      <c r="E209" s="10"/>
      <c r="F209" s="10">
        <v>8034.84</v>
      </c>
      <c r="G209" s="11"/>
      <c r="H209" s="11"/>
      <c r="I209" s="11">
        <v>6.3</v>
      </c>
      <c r="J209" s="12">
        <f>K209+L209+M209</f>
        <v>1052827</v>
      </c>
      <c r="K209" s="13">
        <f>ROUNDUP(D209*I209,0)</f>
        <v>1002208</v>
      </c>
      <c r="L209" s="13"/>
      <c r="M209" s="13">
        <f t="shared" ref="M209:M211" si="33">FLOOR(F209*I209,1)</f>
        <v>50619</v>
      </c>
      <c r="N209" s="3">
        <v>83.01</v>
      </c>
      <c r="O209" s="2"/>
      <c r="P209" s="2"/>
      <c r="Q209" s="2">
        <v>95</v>
      </c>
      <c r="R209" s="14"/>
      <c r="S209" s="14"/>
      <c r="T209" s="14"/>
      <c r="U209" s="14"/>
      <c r="V209" s="48">
        <v>15945829</v>
      </c>
      <c r="W209" s="14">
        <f>X209+Y209+Z209</f>
        <v>25429864</v>
      </c>
      <c r="X209" s="48">
        <f>CEILING(K209*N209*Q209*12/10000+V209,1)</f>
        <v>25429864</v>
      </c>
      <c r="Y209" s="48"/>
      <c r="Z209" s="48"/>
    </row>
    <row r="210" spans="1:26" hidden="1" x14ac:dyDescent="0.25">
      <c r="A210" s="50" t="s">
        <v>66</v>
      </c>
      <c r="B210" s="50"/>
      <c r="C210" s="7">
        <f>D210+E210+F210</f>
        <v>167115.39000000013</v>
      </c>
      <c r="D210" s="9">
        <v>153609.00000000012</v>
      </c>
      <c r="E210" s="9"/>
      <c r="F210" s="9">
        <v>13506.39</v>
      </c>
      <c r="G210" s="9"/>
      <c r="H210" s="9"/>
      <c r="I210" s="9">
        <v>6.3</v>
      </c>
      <c r="J210" s="12">
        <f>K210+L210+M210</f>
        <v>1052827</v>
      </c>
      <c r="K210" s="13">
        <f>ROUND(D210*I210,0)</f>
        <v>967737</v>
      </c>
      <c r="L210" s="13"/>
      <c r="M210" s="13">
        <f t="shared" si="33"/>
        <v>85090</v>
      </c>
      <c r="N210" s="2">
        <v>84</v>
      </c>
      <c r="O210" s="2"/>
      <c r="P210" s="2"/>
      <c r="Q210" s="2">
        <v>95</v>
      </c>
      <c r="R210" s="14"/>
      <c r="S210" s="14"/>
      <c r="T210" s="14"/>
      <c r="U210" s="2"/>
      <c r="V210" s="48">
        <v>499159</v>
      </c>
      <c r="W210" s="14">
        <f>X210+Y210+Z210</f>
        <v>9766209</v>
      </c>
      <c r="X210" s="48">
        <f>CEILING(K210*N210*Q210*12/10000+V210,1)</f>
        <v>9766209</v>
      </c>
      <c r="Y210" s="2"/>
      <c r="Z210" s="2"/>
    </row>
    <row r="211" spans="1:26" hidden="1" x14ac:dyDescent="0.25">
      <c r="A211" s="50" t="s">
        <v>67</v>
      </c>
      <c r="B211" s="50"/>
      <c r="C211" s="7">
        <f>D211+E211+F211</f>
        <v>167115.39000000013</v>
      </c>
      <c r="D211" s="9">
        <v>153609.00000000012</v>
      </c>
      <c r="E211" s="9"/>
      <c r="F211" s="9">
        <v>13506.39</v>
      </c>
      <c r="G211" s="9"/>
      <c r="H211" s="9"/>
      <c r="I211" s="9">
        <v>6.3</v>
      </c>
      <c r="J211" s="12">
        <f>K211+L211+M211</f>
        <v>1052827</v>
      </c>
      <c r="K211" s="13">
        <f>ROUND(D211*I211,0)</f>
        <v>967737</v>
      </c>
      <c r="L211" s="13"/>
      <c r="M211" s="13">
        <f t="shared" si="33"/>
        <v>85090</v>
      </c>
      <c r="N211" s="2">
        <v>85</v>
      </c>
      <c r="O211" s="2"/>
      <c r="P211" s="2"/>
      <c r="Q211" s="2">
        <v>95</v>
      </c>
      <c r="R211" s="14"/>
      <c r="S211" s="14"/>
      <c r="T211" s="14"/>
      <c r="U211" s="2"/>
      <c r="V211" s="48">
        <v>459538</v>
      </c>
      <c r="W211" s="14">
        <f>X211+Y211+Z211</f>
        <v>9836910</v>
      </c>
      <c r="X211" s="48">
        <f>CEILING(K211*N211*Q211*12/10000+V211,1)</f>
        <v>9836910</v>
      </c>
      <c r="Y211" s="6"/>
      <c r="Z211" s="6"/>
    </row>
    <row r="212" spans="1:26" ht="24" hidden="1" x14ac:dyDescent="0.25">
      <c r="A212" s="55">
        <v>41</v>
      </c>
      <c r="B212" s="52" t="s">
        <v>125</v>
      </c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4"/>
    </row>
    <row r="213" spans="1:26" ht="24" hidden="1" x14ac:dyDescent="0.25">
      <c r="A213" s="51" t="s">
        <v>84</v>
      </c>
      <c r="B213" s="51"/>
      <c r="C213" s="7"/>
      <c r="D213" s="15"/>
      <c r="E213" s="15"/>
      <c r="F213" s="15"/>
      <c r="G213" s="7"/>
      <c r="H213" s="8"/>
      <c r="I213" s="56"/>
      <c r="J213" s="8"/>
      <c r="K213" s="8"/>
      <c r="L213" s="13"/>
      <c r="M213" s="13"/>
      <c r="N213" s="56"/>
      <c r="O213" s="56"/>
      <c r="P213" s="56"/>
      <c r="Q213" s="8"/>
      <c r="R213" s="56"/>
      <c r="S213" s="19"/>
      <c r="T213" s="19"/>
      <c r="U213" s="19"/>
      <c r="V213" s="28">
        <f>V214+V215+V216</f>
        <v>799828</v>
      </c>
      <c r="W213" s="28">
        <f t="shared" ref="W213:X213" si="34">W214+W215+W216</f>
        <v>29941844</v>
      </c>
      <c r="X213" s="28">
        <f t="shared" si="34"/>
        <v>29941844</v>
      </c>
      <c r="Y213" s="28"/>
      <c r="Z213" s="28"/>
    </row>
    <row r="214" spans="1:26" hidden="1" x14ac:dyDescent="0.25">
      <c r="A214" s="50" t="s">
        <v>65</v>
      </c>
      <c r="B214" s="50"/>
      <c r="C214" s="7">
        <f>D214+E214+F214</f>
        <v>278749.05000000005</v>
      </c>
      <c r="D214" s="9">
        <v>170070.69</v>
      </c>
      <c r="E214" s="10">
        <v>580.30999999999995</v>
      </c>
      <c r="F214" s="10">
        <v>108098.05000000002</v>
      </c>
      <c r="G214" s="11"/>
      <c r="H214" s="11"/>
      <c r="I214" s="11">
        <v>6.3</v>
      </c>
      <c r="J214" s="12">
        <f>K214+L214+M214</f>
        <v>1756119</v>
      </c>
      <c r="K214" s="13">
        <f>CEILING(D214*I214,1)</f>
        <v>1071446</v>
      </c>
      <c r="L214" s="13">
        <f t="shared" ref="L214:L216" si="35">ROUND(E214*I214,)</f>
        <v>3656</v>
      </c>
      <c r="M214" s="13">
        <f t="shared" ref="M214:M216" si="36">FLOOR(F214*I214,1)</f>
        <v>681017</v>
      </c>
      <c r="N214" s="3">
        <v>91.17</v>
      </c>
      <c r="O214" s="2"/>
      <c r="P214" s="2"/>
      <c r="Q214" s="2">
        <v>95</v>
      </c>
      <c r="R214" s="19"/>
      <c r="S214" s="19"/>
      <c r="T214" s="19"/>
      <c r="U214" s="19"/>
      <c r="V214" s="48"/>
      <c r="W214" s="14">
        <f>X214+Y214+Z214</f>
        <v>11135946</v>
      </c>
      <c r="X214" s="48">
        <f>CEILING(K214*N214*Q214*12/10000+V214,1)</f>
        <v>11135946</v>
      </c>
      <c r="Y214" s="48"/>
      <c r="Z214" s="48"/>
    </row>
    <row r="215" spans="1:26" hidden="1" x14ac:dyDescent="0.25">
      <c r="A215" s="50" t="s">
        <v>66</v>
      </c>
      <c r="B215" s="50"/>
      <c r="C215" s="7">
        <f>D215+E215+F215</f>
        <v>253553.96000000002</v>
      </c>
      <c r="D215" s="9">
        <v>137753.26</v>
      </c>
      <c r="E215" s="9">
        <v>580.30999999999995</v>
      </c>
      <c r="F215" s="9">
        <v>115220.39000000001</v>
      </c>
      <c r="G215" s="9"/>
      <c r="H215" s="9"/>
      <c r="I215" s="9">
        <v>6.3</v>
      </c>
      <c r="J215" s="12">
        <f>K215+L215+M215</f>
        <v>1597390</v>
      </c>
      <c r="K215" s="13">
        <f>ROUND(D215*I215,0)</f>
        <v>867846</v>
      </c>
      <c r="L215" s="13">
        <f t="shared" si="35"/>
        <v>3656</v>
      </c>
      <c r="M215" s="13">
        <f t="shared" si="36"/>
        <v>725888</v>
      </c>
      <c r="N215" s="2">
        <v>91</v>
      </c>
      <c r="O215" s="2"/>
      <c r="P215" s="2"/>
      <c r="Q215" s="2">
        <v>95</v>
      </c>
      <c r="R215" s="19"/>
      <c r="S215" s="19"/>
      <c r="T215" s="19"/>
      <c r="U215" s="19"/>
      <c r="V215" s="48">
        <v>586101</v>
      </c>
      <c r="W215" s="14">
        <f>X215+Y215+Z215</f>
        <v>9589136</v>
      </c>
      <c r="X215" s="48">
        <f>CEILING(K215*N215*Q215*12/10000+V215,1)</f>
        <v>9589136</v>
      </c>
      <c r="Y215" s="2"/>
      <c r="Z215" s="2"/>
    </row>
    <row r="216" spans="1:26" hidden="1" x14ac:dyDescent="0.25">
      <c r="A216" s="50" t="s">
        <v>67</v>
      </c>
      <c r="B216" s="50"/>
      <c r="C216" s="7">
        <f>D216+E216+F216</f>
        <v>253553.96000000002</v>
      </c>
      <c r="D216" s="9">
        <v>137753.26</v>
      </c>
      <c r="E216" s="9">
        <v>580.30999999999995</v>
      </c>
      <c r="F216" s="9">
        <v>115220.39000000001</v>
      </c>
      <c r="G216" s="9"/>
      <c r="H216" s="9"/>
      <c r="I216" s="9">
        <v>6.3</v>
      </c>
      <c r="J216" s="12">
        <f>K216+L216+M216</f>
        <v>1597390</v>
      </c>
      <c r="K216" s="13">
        <f>ROUND(D216*I216,0)</f>
        <v>867846</v>
      </c>
      <c r="L216" s="13">
        <f t="shared" si="35"/>
        <v>3656</v>
      </c>
      <c r="M216" s="13">
        <f t="shared" si="36"/>
        <v>725888</v>
      </c>
      <c r="N216" s="2">
        <v>91</v>
      </c>
      <c r="O216" s="2"/>
      <c r="P216" s="2"/>
      <c r="Q216" s="2">
        <v>95</v>
      </c>
      <c r="R216" s="19"/>
      <c r="S216" s="19"/>
      <c r="T216" s="19"/>
      <c r="U216" s="19"/>
      <c r="V216" s="48">
        <v>213727</v>
      </c>
      <c r="W216" s="14">
        <f>X216+Y216+Z216</f>
        <v>9216762</v>
      </c>
      <c r="X216" s="48">
        <f>CEILING(K216*N216*Q216*12/10000+V216,1)</f>
        <v>9216762</v>
      </c>
      <c r="Y216" s="6"/>
      <c r="Z216" s="6"/>
    </row>
    <row r="217" spans="1:26" ht="24" x14ac:dyDescent="0.25">
      <c r="A217" s="55">
        <v>42</v>
      </c>
      <c r="B217" s="52" t="s">
        <v>126</v>
      </c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4"/>
    </row>
    <row r="218" spans="1:26" ht="36" x14ac:dyDescent="0.25">
      <c r="A218" s="51" t="s">
        <v>19</v>
      </c>
      <c r="B218" s="51"/>
      <c r="C218" s="7"/>
      <c r="D218" s="15"/>
      <c r="E218" s="15"/>
      <c r="F218" s="15"/>
      <c r="G218" s="7"/>
      <c r="H218" s="8"/>
      <c r="I218" s="56"/>
      <c r="J218" s="8"/>
      <c r="K218" s="8"/>
      <c r="L218" s="13"/>
      <c r="M218" s="13"/>
      <c r="N218" s="56"/>
      <c r="O218" s="56"/>
      <c r="P218" s="56"/>
      <c r="Q218" s="8"/>
      <c r="R218" s="31"/>
      <c r="S218" s="32"/>
      <c r="T218" s="32"/>
      <c r="U218" s="32"/>
      <c r="V218" s="33">
        <v>1086999</v>
      </c>
      <c r="W218" s="33">
        <v>6335143</v>
      </c>
      <c r="X218" s="33">
        <v>6335143</v>
      </c>
      <c r="Y218" s="28"/>
      <c r="Z218" s="28"/>
    </row>
    <row r="219" spans="1:26" x14ac:dyDescent="0.25">
      <c r="A219" s="50" t="s">
        <v>65</v>
      </c>
      <c r="B219" s="50"/>
      <c r="C219" s="7">
        <v>27891.82</v>
      </c>
      <c r="D219" s="9">
        <v>27891.82</v>
      </c>
      <c r="E219" s="10"/>
      <c r="F219" s="10"/>
      <c r="G219" s="11"/>
      <c r="H219" s="11"/>
      <c r="I219" s="11">
        <v>6.3</v>
      </c>
      <c r="J219" s="12">
        <v>175718</v>
      </c>
      <c r="K219" s="13">
        <v>175718</v>
      </c>
      <c r="L219" s="13"/>
      <c r="M219" s="13"/>
      <c r="N219" s="3">
        <v>75.989999999999995</v>
      </c>
      <c r="O219" s="2"/>
      <c r="P219" s="2"/>
      <c r="Q219" s="2">
        <v>95</v>
      </c>
      <c r="R219" s="37"/>
      <c r="S219" s="37"/>
      <c r="T219" s="37"/>
      <c r="U219" s="37"/>
      <c r="V219" s="36">
        <v>908831</v>
      </c>
      <c r="W219" s="37">
        <v>2431051</v>
      </c>
      <c r="X219" s="36">
        <v>2431051</v>
      </c>
      <c r="Y219" s="48"/>
      <c r="Z219" s="48"/>
    </row>
    <row r="220" spans="1:26" x14ac:dyDescent="0.25">
      <c r="A220" s="50" t="s">
        <v>66</v>
      </c>
      <c r="B220" s="50"/>
      <c r="C220" s="7">
        <v>27891.82</v>
      </c>
      <c r="D220" s="9">
        <v>27891.82</v>
      </c>
      <c r="E220" s="9"/>
      <c r="F220" s="9"/>
      <c r="G220" s="9"/>
      <c r="H220" s="9"/>
      <c r="I220" s="9">
        <v>6.3</v>
      </c>
      <c r="J220" s="12">
        <v>175718</v>
      </c>
      <c r="K220" s="13">
        <v>175718</v>
      </c>
      <c r="L220" s="13"/>
      <c r="M220" s="13"/>
      <c r="N220" s="61">
        <v>93</v>
      </c>
      <c r="O220" s="2">
        <v>77</v>
      </c>
      <c r="P220" s="2"/>
      <c r="Q220" s="2">
        <v>95</v>
      </c>
      <c r="R220" s="37"/>
      <c r="S220" s="37"/>
      <c r="T220" s="37"/>
      <c r="U220" s="34"/>
      <c r="V220" s="36">
        <v>80117</v>
      </c>
      <c r="W220" s="37">
        <v>1943079</v>
      </c>
      <c r="X220" s="36">
        <v>1943079</v>
      </c>
      <c r="Y220" s="2"/>
      <c r="Z220" s="2"/>
    </row>
    <row r="221" spans="1:26" x14ac:dyDescent="0.25">
      <c r="A221" s="50" t="s">
        <v>67</v>
      </c>
      <c r="B221" s="50"/>
      <c r="C221" s="7">
        <v>27891.82</v>
      </c>
      <c r="D221" s="9">
        <v>27891.82</v>
      </c>
      <c r="E221" s="9"/>
      <c r="F221" s="9"/>
      <c r="G221" s="9"/>
      <c r="H221" s="9"/>
      <c r="I221" s="9">
        <v>6.3</v>
      </c>
      <c r="J221" s="12">
        <v>175718</v>
      </c>
      <c r="K221" s="13">
        <v>175718</v>
      </c>
      <c r="L221" s="13"/>
      <c r="M221" s="13"/>
      <c r="N221" s="61">
        <v>93</v>
      </c>
      <c r="O221" s="2">
        <v>78</v>
      </c>
      <c r="P221" s="2"/>
      <c r="Q221" s="2">
        <v>95</v>
      </c>
      <c r="R221" s="37"/>
      <c r="S221" s="37"/>
      <c r="T221" s="37"/>
      <c r="U221" s="34"/>
      <c r="V221" s="36">
        <v>98051</v>
      </c>
      <c r="W221" s="37">
        <v>1961013</v>
      </c>
      <c r="X221" s="36">
        <v>1961013</v>
      </c>
      <c r="Y221" s="6"/>
      <c r="Z221" s="6"/>
    </row>
    <row r="222" spans="1:26" ht="0.75" customHeight="1" x14ac:dyDescent="0.25">
      <c r="A222" s="55">
        <v>43</v>
      </c>
      <c r="B222" s="52" t="s">
        <v>127</v>
      </c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4"/>
    </row>
    <row r="223" spans="1:26" ht="36" hidden="1" x14ac:dyDescent="0.25">
      <c r="A223" s="51" t="s">
        <v>20</v>
      </c>
      <c r="B223" s="51"/>
      <c r="C223" s="7"/>
      <c r="D223" s="15"/>
      <c r="E223" s="15"/>
      <c r="F223" s="15"/>
      <c r="G223" s="7"/>
      <c r="H223" s="8"/>
      <c r="I223" s="56"/>
      <c r="J223" s="8"/>
      <c r="K223" s="8"/>
      <c r="L223" s="13"/>
      <c r="M223" s="13"/>
      <c r="N223" s="56"/>
      <c r="O223" s="56"/>
      <c r="P223" s="56"/>
      <c r="Q223" s="8"/>
      <c r="R223" s="56"/>
      <c r="S223" s="19"/>
      <c r="T223" s="19"/>
      <c r="U223" s="19"/>
      <c r="V223" s="28">
        <f>V224+V225+V226</f>
        <v>16283360</v>
      </c>
      <c r="W223" s="28">
        <f t="shared" ref="W223:X223" si="37">W224+W225+W226</f>
        <v>47348863</v>
      </c>
      <c r="X223" s="28">
        <f t="shared" si="37"/>
        <v>47348863</v>
      </c>
      <c r="Y223" s="28"/>
      <c r="Z223" s="28"/>
    </row>
    <row r="224" spans="1:26" hidden="1" x14ac:dyDescent="0.25">
      <c r="A224" s="50" t="s">
        <v>65</v>
      </c>
      <c r="B224" s="50"/>
      <c r="C224" s="7">
        <f>D224+E224+F224</f>
        <v>160867.63999999996</v>
      </c>
      <c r="D224" s="9">
        <v>158476.73999999996</v>
      </c>
      <c r="E224" s="10">
        <v>2390.9</v>
      </c>
      <c r="F224" s="10"/>
      <c r="G224" s="11">
        <v>4185.7</v>
      </c>
      <c r="H224" s="11"/>
      <c r="I224" s="11">
        <v>6.3</v>
      </c>
      <c r="J224" s="12">
        <f>K224+L224+M224</f>
        <v>1013467</v>
      </c>
      <c r="K224" s="13">
        <f>ROUNDUP(D224*I224,0)</f>
        <v>998404</v>
      </c>
      <c r="L224" s="13">
        <f t="shared" ref="L224:L226" si="38">ROUND(E224*I224,)</f>
        <v>15063</v>
      </c>
      <c r="M224" s="13"/>
      <c r="N224" s="3">
        <v>90.94</v>
      </c>
      <c r="O224" s="2"/>
      <c r="P224" s="2"/>
      <c r="Q224" s="2">
        <v>95</v>
      </c>
      <c r="R224" s="14"/>
      <c r="S224" s="14"/>
      <c r="T224" s="14"/>
      <c r="U224" s="14"/>
      <c r="V224" s="48">
        <v>15164792</v>
      </c>
      <c r="W224" s="14">
        <f>X224+Y224+Z224</f>
        <v>25515407</v>
      </c>
      <c r="X224" s="48">
        <f>CEILING(K224*N224*Q224*12/10000+V224,1)</f>
        <v>25515407</v>
      </c>
      <c r="Y224" s="48"/>
      <c r="Z224" s="48"/>
    </row>
    <row r="225" spans="1:26" hidden="1" x14ac:dyDescent="0.25">
      <c r="A225" s="50" t="s">
        <v>66</v>
      </c>
      <c r="B225" s="50"/>
      <c r="C225" s="7">
        <f>D225+E225+F225</f>
        <v>160867.63999999996</v>
      </c>
      <c r="D225" s="9">
        <v>158476.73999999996</v>
      </c>
      <c r="E225" s="9">
        <v>2390.9</v>
      </c>
      <c r="F225" s="9"/>
      <c r="G225" s="9"/>
      <c r="H225" s="9"/>
      <c r="I225" s="9">
        <v>6.3</v>
      </c>
      <c r="J225" s="12">
        <f>K225+L225+M225</f>
        <v>1013467</v>
      </c>
      <c r="K225" s="13">
        <f>ROUNDUP(D225*I225,0)</f>
        <v>998404</v>
      </c>
      <c r="L225" s="13">
        <f t="shared" si="38"/>
        <v>15063</v>
      </c>
      <c r="M225" s="13"/>
      <c r="N225" s="2">
        <v>91</v>
      </c>
      <c r="O225" s="2"/>
      <c r="P225" s="2"/>
      <c r="Q225" s="2">
        <v>95</v>
      </c>
      <c r="R225" s="2"/>
      <c r="S225" s="2"/>
      <c r="T225" s="2"/>
      <c r="U225" s="2"/>
      <c r="V225" s="48">
        <v>544768</v>
      </c>
      <c r="W225" s="14">
        <f>X225+Y225+Z225</f>
        <v>10902212</v>
      </c>
      <c r="X225" s="48">
        <f>CEILING(K225*N225*Q225*12/10000+V225,1)</f>
        <v>10902212</v>
      </c>
      <c r="Y225" s="2"/>
      <c r="Z225" s="2"/>
    </row>
    <row r="226" spans="1:26" hidden="1" x14ac:dyDescent="0.25">
      <c r="A226" s="50" t="s">
        <v>67</v>
      </c>
      <c r="B226" s="50"/>
      <c r="C226" s="7">
        <f>D226+E226+F226</f>
        <v>160867.63999999996</v>
      </c>
      <c r="D226" s="9">
        <v>158476.73999999996</v>
      </c>
      <c r="E226" s="9">
        <v>2390.9</v>
      </c>
      <c r="F226" s="9"/>
      <c r="G226" s="9"/>
      <c r="H226" s="9"/>
      <c r="I226" s="9">
        <v>6.3</v>
      </c>
      <c r="J226" s="12">
        <f>K226+L226+M226</f>
        <v>1013467</v>
      </c>
      <c r="K226" s="13">
        <f>ROUNDUP(D226*I226,0)</f>
        <v>998404</v>
      </c>
      <c r="L226" s="13">
        <f t="shared" si="38"/>
        <v>15063</v>
      </c>
      <c r="M226" s="13"/>
      <c r="N226" s="2">
        <v>91</v>
      </c>
      <c r="O226" s="2"/>
      <c r="P226" s="2"/>
      <c r="Q226" s="2">
        <v>95</v>
      </c>
      <c r="R226" s="2"/>
      <c r="S226" s="2"/>
      <c r="T226" s="2"/>
      <c r="U226" s="2"/>
      <c r="V226" s="48">
        <v>573800</v>
      </c>
      <c r="W226" s="14">
        <f>X226+Y226+Z226</f>
        <v>10931244</v>
      </c>
      <c r="X226" s="48">
        <f>CEILING(K226*N226*Q226*12/10000+V226,1)</f>
        <v>10931244</v>
      </c>
      <c r="Y226" s="6"/>
      <c r="Z226" s="6"/>
    </row>
    <row r="227" spans="1:26" hidden="1" x14ac:dyDescent="0.25">
      <c r="A227" s="55">
        <v>44</v>
      </c>
      <c r="B227" s="52" t="s">
        <v>128</v>
      </c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4"/>
    </row>
    <row r="228" spans="1:26" ht="24" hidden="1" x14ac:dyDescent="0.25">
      <c r="A228" s="51" t="s">
        <v>21</v>
      </c>
      <c r="B228" s="51"/>
      <c r="C228" s="7"/>
      <c r="D228" s="15"/>
      <c r="E228" s="15"/>
      <c r="F228" s="15"/>
      <c r="G228" s="7"/>
      <c r="H228" s="8"/>
      <c r="I228" s="56"/>
      <c r="J228" s="8"/>
      <c r="K228" s="8"/>
      <c r="L228" s="13"/>
      <c r="M228" s="13"/>
      <c r="N228" s="56"/>
      <c r="O228" s="56"/>
      <c r="P228" s="56"/>
      <c r="Q228" s="8"/>
      <c r="R228" s="56"/>
      <c r="S228" s="19"/>
      <c r="T228" s="19"/>
      <c r="U228" s="19"/>
      <c r="V228" s="28">
        <f>V229+V230+V231</f>
        <v>3891369</v>
      </c>
      <c r="W228" s="28">
        <f>W229+W230+W231</f>
        <v>175569359</v>
      </c>
      <c r="X228" s="28">
        <f>X229+X230+X231</f>
        <v>133182654</v>
      </c>
      <c r="Y228" s="28"/>
      <c r="Z228" s="28">
        <f>Z229+Z230+Z231</f>
        <v>42386705</v>
      </c>
    </row>
    <row r="229" spans="1:26" hidden="1" x14ac:dyDescent="0.25">
      <c r="A229" s="50" t="s">
        <v>65</v>
      </c>
      <c r="B229" s="50"/>
      <c r="C229" s="7">
        <f>D229+E229+F229</f>
        <v>1817012.4200000004</v>
      </c>
      <c r="D229" s="9">
        <v>732314.93000000063</v>
      </c>
      <c r="E229" s="10">
        <v>58903.66</v>
      </c>
      <c r="F229" s="10">
        <v>1025793.8299999996</v>
      </c>
      <c r="G229" s="11"/>
      <c r="H229" s="11"/>
      <c r="I229" s="11">
        <v>6.3</v>
      </c>
      <c r="J229" s="12">
        <f>K229+L229+M229</f>
        <v>11447179</v>
      </c>
      <c r="K229" s="13">
        <f>CEILING(D229*I229,1)</f>
        <v>4613585</v>
      </c>
      <c r="L229" s="13">
        <f t="shared" ref="L229:L231" si="39">ROUND(E229*I229,)</f>
        <v>371093</v>
      </c>
      <c r="M229" s="13">
        <f t="shared" ref="M229:M231" si="40">FLOOR(F229*I229,1)</f>
        <v>6462501</v>
      </c>
      <c r="N229" s="3">
        <v>89.22</v>
      </c>
      <c r="O229" s="2">
        <v>72</v>
      </c>
      <c r="P229" s="2">
        <v>95</v>
      </c>
      <c r="Q229" s="2">
        <v>95</v>
      </c>
      <c r="R229" s="14"/>
      <c r="S229" s="14"/>
      <c r="T229" s="14"/>
      <c r="U229" s="14"/>
      <c r="V229" s="48"/>
      <c r="W229" s="14">
        <f>X229+Y229+Z229</f>
        <v>62513895</v>
      </c>
      <c r="X229" s="48">
        <f>CEILING(K229*N229*Q229*12/10000+V229,1)</f>
        <v>46925143</v>
      </c>
      <c r="Y229" s="48"/>
      <c r="Z229" s="48">
        <v>15588752</v>
      </c>
    </row>
    <row r="230" spans="1:26" hidden="1" x14ac:dyDescent="0.25">
      <c r="A230" s="50" t="s">
        <v>66</v>
      </c>
      <c r="B230" s="50"/>
      <c r="C230" s="7">
        <f>D230+E230+F230</f>
        <v>1798738.02</v>
      </c>
      <c r="D230" s="9">
        <v>644292.83000000054</v>
      </c>
      <c r="E230" s="9">
        <v>58903.66</v>
      </c>
      <c r="F230" s="9">
        <v>1095541.5299999996</v>
      </c>
      <c r="G230" s="9"/>
      <c r="H230" s="9"/>
      <c r="I230" s="9">
        <v>6.3</v>
      </c>
      <c r="J230" s="12">
        <f>K230+L230+M230</f>
        <v>11332049</v>
      </c>
      <c r="K230" s="13">
        <f>ROUND(D230*I230,0)</f>
        <v>4059045</v>
      </c>
      <c r="L230" s="13">
        <f t="shared" si="39"/>
        <v>371093</v>
      </c>
      <c r="M230" s="13">
        <f t="shared" si="40"/>
        <v>6901911</v>
      </c>
      <c r="N230" s="2">
        <v>89</v>
      </c>
      <c r="O230" s="2">
        <v>72</v>
      </c>
      <c r="P230" s="2">
        <v>95</v>
      </c>
      <c r="Q230" s="2">
        <v>95</v>
      </c>
      <c r="R230" s="14"/>
      <c r="S230" s="14"/>
      <c r="T230" s="14"/>
      <c r="U230" s="2"/>
      <c r="V230" s="48">
        <v>2469743</v>
      </c>
      <c r="W230" s="14">
        <f>X230+Y230+Z230</f>
        <v>57057391</v>
      </c>
      <c r="X230" s="48">
        <f>CEILING(K230*N230*Q230*12/10000+V230,1)</f>
        <v>43652814</v>
      </c>
      <c r="Y230" s="2"/>
      <c r="Z230" s="2">
        <v>13404577</v>
      </c>
    </row>
    <row r="231" spans="1:26" hidden="1" x14ac:dyDescent="0.25">
      <c r="A231" s="50" t="s">
        <v>67</v>
      </c>
      <c r="B231" s="50"/>
      <c r="C231" s="7">
        <f>D231+E231+F231</f>
        <v>1798738.02</v>
      </c>
      <c r="D231" s="9">
        <v>644292.83000000054</v>
      </c>
      <c r="E231" s="9">
        <v>58903.66</v>
      </c>
      <c r="F231" s="9">
        <v>1095541.5299999996</v>
      </c>
      <c r="G231" s="9"/>
      <c r="H231" s="9"/>
      <c r="I231" s="9">
        <v>6.3</v>
      </c>
      <c r="J231" s="12">
        <f>K231+L231+M231</f>
        <v>11332049</v>
      </c>
      <c r="K231" s="13">
        <f>ROUND(D231*I231,0)</f>
        <v>4059045</v>
      </c>
      <c r="L231" s="13">
        <f t="shared" si="39"/>
        <v>371093</v>
      </c>
      <c r="M231" s="13">
        <f t="shared" si="40"/>
        <v>6901911</v>
      </c>
      <c r="N231" s="2">
        <v>89</v>
      </c>
      <c r="O231" s="2">
        <v>72</v>
      </c>
      <c r="P231" s="2">
        <v>95</v>
      </c>
      <c r="Q231" s="2">
        <v>95</v>
      </c>
      <c r="R231" s="14"/>
      <c r="S231" s="14"/>
      <c r="T231" s="14"/>
      <c r="U231" s="2"/>
      <c r="V231" s="48">
        <v>1421626</v>
      </c>
      <c r="W231" s="14">
        <f>X231+Y231+Z231</f>
        <v>55998073</v>
      </c>
      <c r="X231" s="48">
        <f>CEILING(K231*N231*Q231*12/10000+V231,1)</f>
        <v>42604697</v>
      </c>
      <c r="Y231" s="6"/>
      <c r="Z231" s="6">
        <v>13393376</v>
      </c>
    </row>
    <row r="232" spans="1:26" x14ac:dyDescent="0.25">
      <c r="A232" s="55">
        <v>45</v>
      </c>
      <c r="B232" s="52" t="s">
        <v>136</v>
      </c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4"/>
    </row>
    <row r="233" spans="1:26" ht="24" x14ac:dyDescent="0.25">
      <c r="A233" s="51" t="s">
        <v>85</v>
      </c>
      <c r="B233" s="51"/>
      <c r="C233" s="7"/>
      <c r="D233" s="15"/>
      <c r="E233" s="15"/>
      <c r="F233" s="15"/>
      <c r="G233" s="7"/>
      <c r="H233" s="8"/>
      <c r="I233" s="56"/>
      <c r="J233" s="8"/>
      <c r="K233" s="8"/>
      <c r="L233" s="13"/>
      <c r="M233" s="13"/>
      <c r="N233" s="56"/>
      <c r="O233" s="56"/>
      <c r="P233" s="56"/>
      <c r="Q233" s="8"/>
      <c r="R233" s="31"/>
      <c r="S233" s="32"/>
      <c r="T233" s="32"/>
      <c r="U233" s="32"/>
      <c r="V233" s="33">
        <v>22125274</v>
      </c>
      <c r="W233" s="33">
        <v>266529660</v>
      </c>
      <c r="X233" s="33">
        <v>243073179</v>
      </c>
      <c r="Y233" s="33"/>
      <c r="Z233" s="33">
        <v>23456481</v>
      </c>
    </row>
    <row r="234" spans="1:26" x14ac:dyDescent="0.25">
      <c r="A234" s="50" t="s">
        <v>65</v>
      </c>
      <c r="B234" s="50"/>
      <c r="C234" s="7">
        <v>1475707.0799999991</v>
      </c>
      <c r="D234" s="9">
        <v>1372700.9099999992</v>
      </c>
      <c r="E234" s="10">
        <v>7674</v>
      </c>
      <c r="F234" s="10">
        <v>95332.170000000027</v>
      </c>
      <c r="G234" s="11"/>
      <c r="H234" s="11"/>
      <c r="I234" s="11">
        <v>6.3</v>
      </c>
      <c r="J234" s="12">
        <v>9296954</v>
      </c>
      <c r="K234" s="13">
        <v>8648016</v>
      </c>
      <c r="L234" s="13">
        <v>48346</v>
      </c>
      <c r="M234" s="13">
        <v>600592</v>
      </c>
      <c r="N234" s="3">
        <v>83.63</v>
      </c>
      <c r="O234" s="2"/>
      <c r="P234" s="2">
        <v>73</v>
      </c>
      <c r="Q234" s="2">
        <v>95</v>
      </c>
      <c r="R234" s="37"/>
      <c r="S234" s="37"/>
      <c r="T234" s="37"/>
      <c r="U234" s="37"/>
      <c r="V234" s="36">
        <v>14067921</v>
      </c>
      <c r="W234" s="37">
        <v>99964960</v>
      </c>
      <c r="X234" s="36">
        <v>95551541</v>
      </c>
      <c r="Y234" s="36"/>
      <c r="Z234" s="36">
        <v>4413419</v>
      </c>
    </row>
    <row r="235" spans="1:26" x14ac:dyDescent="0.25">
      <c r="A235" s="50" t="s">
        <v>66</v>
      </c>
      <c r="B235" s="50"/>
      <c r="C235" s="7">
        <v>1475707.0799999991</v>
      </c>
      <c r="D235" s="9">
        <v>1366090.4099999992</v>
      </c>
      <c r="E235" s="9">
        <v>7674</v>
      </c>
      <c r="F235" s="9">
        <v>101942.67000000003</v>
      </c>
      <c r="G235" s="9"/>
      <c r="H235" s="9"/>
      <c r="I235" s="9">
        <v>6.3</v>
      </c>
      <c r="J235" s="12">
        <v>9296955</v>
      </c>
      <c r="K235" s="13">
        <v>8606370</v>
      </c>
      <c r="L235" s="13">
        <v>48346</v>
      </c>
      <c r="M235" s="13">
        <v>642239</v>
      </c>
      <c r="N235" s="61">
        <v>72</v>
      </c>
      <c r="O235" s="2">
        <v>84</v>
      </c>
      <c r="P235" s="2">
        <v>73</v>
      </c>
      <c r="Q235" s="2">
        <v>95</v>
      </c>
      <c r="R235" s="37"/>
      <c r="S235" s="37"/>
      <c r="T235" s="37"/>
      <c r="U235" s="34"/>
      <c r="V235" s="36">
        <v>4339401</v>
      </c>
      <c r="W235" s="37">
        <v>91595961</v>
      </c>
      <c r="X235" s="36">
        <v>73162601</v>
      </c>
      <c r="Y235" s="34"/>
      <c r="Z235" s="34">
        <v>18433360</v>
      </c>
    </row>
    <row r="236" spans="1:26" ht="13.5" customHeight="1" x14ac:dyDescent="0.25">
      <c r="A236" s="50" t="s">
        <v>67</v>
      </c>
      <c r="B236" s="50"/>
      <c r="C236" s="7">
        <v>1475707.0799999991</v>
      </c>
      <c r="D236" s="9">
        <v>1366090.4099999992</v>
      </c>
      <c r="E236" s="9">
        <v>7674</v>
      </c>
      <c r="F236" s="9">
        <v>101942.67000000003</v>
      </c>
      <c r="G236" s="9"/>
      <c r="H236" s="9"/>
      <c r="I236" s="9">
        <v>6.3</v>
      </c>
      <c r="J236" s="12">
        <v>9296955</v>
      </c>
      <c r="K236" s="13">
        <v>8606370</v>
      </c>
      <c r="L236" s="13">
        <v>48346</v>
      </c>
      <c r="M236" s="13">
        <v>642239</v>
      </c>
      <c r="N236" s="61">
        <v>72</v>
      </c>
      <c r="O236" s="2">
        <v>84</v>
      </c>
      <c r="P236" s="2">
        <v>73</v>
      </c>
      <c r="Q236" s="2">
        <v>95</v>
      </c>
      <c r="R236" s="37"/>
      <c r="S236" s="37"/>
      <c r="T236" s="37"/>
      <c r="U236" s="34"/>
      <c r="V236" s="36">
        <v>3717952</v>
      </c>
      <c r="W236" s="37">
        <v>74968739</v>
      </c>
      <c r="X236" s="36">
        <v>74359037</v>
      </c>
      <c r="Y236" s="35"/>
      <c r="Z236" s="35">
        <v>609702</v>
      </c>
    </row>
    <row r="237" spans="1:26" ht="1.5" hidden="1" customHeight="1" x14ac:dyDescent="0.25">
      <c r="A237" s="55">
        <v>46</v>
      </c>
      <c r="B237" s="52" t="s">
        <v>129</v>
      </c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4"/>
    </row>
    <row r="238" spans="1:26" ht="24" hidden="1" x14ac:dyDescent="0.25">
      <c r="A238" s="51" t="s">
        <v>22</v>
      </c>
      <c r="B238" s="51"/>
      <c r="C238" s="7"/>
      <c r="D238" s="15"/>
      <c r="E238" s="15"/>
      <c r="F238" s="15"/>
      <c r="G238" s="7"/>
      <c r="H238" s="8"/>
      <c r="I238" s="56"/>
      <c r="J238" s="8"/>
      <c r="K238" s="8"/>
      <c r="L238" s="13"/>
      <c r="M238" s="13"/>
      <c r="N238" s="56"/>
      <c r="O238" s="56"/>
      <c r="P238" s="56"/>
      <c r="Q238" s="8"/>
      <c r="R238" s="56"/>
      <c r="S238" s="19"/>
      <c r="T238" s="19"/>
      <c r="U238" s="19"/>
      <c r="V238" s="28">
        <f>V239+V240+V241</f>
        <v>6460272</v>
      </c>
      <c r="W238" s="28">
        <f t="shared" ref="W238:Z238" si="41">W239+W240+W241</f>
        <v>157047210</v>
      </c>
      <c r="X238" s="28">
        <f t="shared" si="41"/>
        <v>152348770</v>
      </c>
      <c r="Y238" s="28"/>
      <c r="Z238" s="28">
        <f t="shared" si="41"/>
        <v>4698440</v>
      </c>
    </row>
    <row r="239" spans="1:26" hidden="1" x14ac:dyDescent="0.25">
      <c r="A239" s="50" t="s">
        <v>65</v>
      </c>
      <c r="B239" s="50"/>
      <c r="C239" s="7">
        <f>D239+E239+F239</f>
        <v>1137178.79</v>
      </c>
      <c r="D239" s="9">
        <v>851474.60000000009</v>
      </c>
      <c r="E239" s="10">
        <v>23888.44</v>
      </c>
      <c r="F239" s="10">
        <v>261815.74999999997</v>
      </c>
      <c r="G239" s="11"/>
      <c r="H239" s="11"/>
      <c r="I239" s="11">
        <v>6.3</v>
      </c>
      <c r="J239" s="12">
        <f>K239+L239+M239</f>
        <v>7164226</v>
      </c>
      <c r="K239" s="13">
        <f>ROUND(D239*I239,1)</f>
        <v>5364290</v>
      </c>
      <c r="L239" s="13">
        <f t="shared" ref="L239:L241" si="42">ROUND(E239*I239,)</f>
        <v>150497</v>
      </c>
      <c r="M239" s="13">
        <f t="shared" ref="M239:M241" si="43">FLOOR(F239*I239,1)</f>
        <v>1649439</v>
      </c>
      <c r="N239" s="3">
        <v>86.4</v>
      </c>
      <c r="O239" s="2"/>
      <c r="P239" s="2">
        <v>97</v>
      </c>
      <c r="Q239" s="2">
        <v>95</v>
      </c>
      <c r="R239" s="14"/>
      <c r="S239" s="14"/>
      <c r="T239" s="14"/>
      <c r="U239" s="14"/>
      <c r="V239" s="48">
        <v>2283024</v>
      </c>
      <c r="W239" s="14">
        <f>X239+Y239+Z239</f>
        <v>57979055</v>
      </c>
      <c r="X239" s="48">
        <f>CEILING(K239*N239*Q239*12/10000+V239,1)</f>
        <v>55119135</v>
      </c>
      <c r="Y239" s="48"/>
      <c r="Z239" s="48">
        <v>2859920</v>
      </c>
    </row>
    <row r="240" spans="1:26" hidden="1" x14ac:dyDescent="0.25">
      <c r="A240" s="50" t="s">
        <v>66</v>
      </c>
      <c r="B240" s="50"/>
      <c r="C240" s="7">
        <f>D240+E240+F240</f>
        <v>1096313.42</v>
      </c>
      <c r="D240" s="9">
        <v>740361.88000000012</v>
      </c>
      <c r="E240" s="9">
        <v>23888.44</v>
      </c>
      <c r="F240" s="9">
        <v>332063.09999999998</v>
      </c>
      <c r="G240" s="9"/>
      <c r="H240" s="9"/>
      <c r="I240" s="9">
        <v>6.3</v>
      </c>
      <c r="J240" s="12">
        <f>K240+L240+M240</f>
        <v>6906774</v>
      </c>
      <c r="K240" s="13">
        <f>ROUND(D240*I240,0)</f>
        <v>4664280</v>
      </c>
      <c r="L240" s="13">
        <f t="shared" si="42"/>
        <v>150497</v>
      </c>
      <c r="M240" s="13">
        <f t="shared" si="43"/>
        <v>2091997</v>
      </c>
      <c r="N240" s="2">
        <v>87</v>
      </c>
      <c r="O240" s="2"/>
      <c r="P240" s="2">
        <v>97</v>
      </c>
      <c r="Q240" s="2">
        <v>95</v>
      </c>
      <c r="R240" s="14"/>
      <c r="S240" s="14"/>
      <c r="T240" s="14"/>
      <c r="U240" s="2"/>
      <c r="V240" s="48">
        <v>2780847</v>
      </c>
      <c r="W240" s="14">
        <f>X240+Y240+Z240</f>
        <v>49041177</v>
      </c>
      <c r="X240" s="48">
        <f>CEILING(K240*N240*Q240*12/10000+V240,1)</f>
        <v>49041177</v>
      </c>
      <c r="Y240" s="2"/>
      <c r="Z240" s="2"/>
    </row>
    <row r="241" spans="1:26" hidden="1" x14ac:dyDescent="0.25">
      <c r="A241" s="50" t="s">
        <v>67</v>
      </c>
      <c r="B241" s="50"/>
      <c r="C241" s="7">
        <f>D241+E241+F241</f>
        <v>1096313.42</v>
      </c>
      <c r="D241" s="9">
        <v>740361.88000000012</v>
      </c>
      <c r="E241" s="9">
        <v>23888.44</v>
      </c>
      <c r="F241" s="9">
        <v>332063.09999999998</v>
      </c>
      <c r="G241" s="9"/>
      <c r="H241" s="9"/>
      <c r="I241" s="9">
        <v>6.3</v>
      </c>
      <c r="J241" s="12">
        <f>K241+L241+M241</f>
        <v>6906774</v>
      </c>
      <c r="K241" s="13">
        <f>ROUND(D241*I241,0)</f>
        <v>4664280</v>
      </c>
      <c r="L241" s="13">
        <f t="shared" si="42"/>
        <v>150497</v>
      </c>
      <c r="M241" s="13">
        <f t="shared" si="43"/>
        <v>2091997</v>
      </c>
      <c r="N241" s="2">
        <v>88</v>
      </c>
      <c r="O241" s="2"/>
      <c r="P241" s="2">
        <v>97</v>
      </c>
      <c r="Q241" s="2">
        <v>95</v>
      </c>
      <c r="R241" s="14"/>
      <c r="S241" s="14"/>
      <c r="T241" s="14"/>
      <c r="U241" s="2"/>
      <c r="V241" s="48">
        <v>1396401</v>
      </c>
      <c r="W241" s="14">
        <f>X241+Y241+Z241</f>
        <v>50026978</v>
      </c>
      <c r="X241" s="48">
        <f>CEILING(K241*N241*Q241*12/10000+V241,1)</f>
        <v>48188458</v>
      </c>
      <c r="Y241" s="6"/>
      <c r="Z241" s="6">
        <v>1838520</v>
      </c>
    </row>
    <row r="242" spans="1:26" ht="24" hidden="1" x14ac:dyDescent="0.25">
      <c r="A242" s="55">
        <v>47</v>
      </c>
      <c r="B242" s="52" t="s">
        <v>130</v>
      </c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4"/>
    </row>
    <row r="243" spans="1:26" ht="24" hidden="1" x14ac:dyDescent="0.25">
      <c r="A243" s="51" t="s">
        <v>23</v>
      </c>
      <c r="B243" s="51"/>
      <c r="C243" s="7"/>
      <c r="D243" s="15"/>
      <c r="E243" s="15"/>
      <c r="F243" s="15"/>
      <c r="G243" s="7"/>
      <c r="H243" s="8"/>
      <c r="I243" s="56"/>
      <c r="J243" s="8"/>
      <c r="K243" s="8"/>
      <c r="L243" s="13"/>
      <c r="M243" s="13"/>
      <c r="N243" s="56"/>
      <c r="O243" s="56"/>
      <c r="P243" s="56"/>
      <c r="Q243" s="8"/>
      <c r="R243" s="56"/>
      <c r="S243" s="19"/>
      <c r="T243" s="19"/>
      <c r="U243" s="19"/>
      <c r="V243" s="28">
        <f>V244+V245+V246</f>
        <v>325379046</v>
      </c>
      <c r="W243" s="28">
        <f t="shared" ref="W243:Y243" si="44">W244+W245+W246</f>
        <v>1007663126</v>
      </c>
      <c r="X243" s="28">
        <f t="shared" si="44"/>
        <v>1006021409</v>
      </c>
      <c r="Y243" s="28">
        <f t="shared" si="44"/>
        <v>1641717</v>
      </c>
      <c r="Z243" s="28"/>
    </row>
    <row r="244" spans="1:26" hidden="1" x14ac:dyDescent="0.25">
      <c r="A244" s="50" t="s">
        <v>65</v>
      </c>
      <c r="B244" s="50"/>
      <c r="C244" s="7">
        <f>D244+E244+F244</f>
        <v>5128386.8099999968</v>
      </c>
      <c r="D244" s="9">
        <v>4511654.3299999973</v>
      </c>
      <c r="E244" s="10">
        <v>153577.04999999999</v>
      </c>
      <c r="F244" s="10">
        <v>463155.43000000011</v>
      </c>
      <c r="G244" s="11"/>
      <c r="H244" s="11"/>
      <c r="I244" s="11">
        <v>6.3</v>
      </c>
      <c r="J244" s="12">
        <f>K244+L244+M244</f>
        <v>32308837</v>
      </c>
      <c r="K244" s="13">
        <f>CEILING(D244*I244,1)</f>
        <v>28423423</v>
      </c>
      <c r="L244" s="13">
        <f t="shared" ref="L244:L246" si="45">ROUND(E244*I244,)</f>
        <v>967535</v>
      </c>
      <c r="M244" s="13">
        <f t="shared" ref="M244:M246" si="46">FLOOR(F244*I244,1)</f>
        <v>2917879</v>
      </c>
      <c r="N244" s="3">
        <v>70.959999999999994</v>
      </c>
      <c r="O244" s="2">
        <v>65</v>
      </c>
      <c r="P244" s="2"/>
      <c r="Q244" s="2">
        <v>95</v>
      </c>
      <c r="R244" s="14"/>
      <c r="S244" s="14"/>
      <c r="T244" s="14"/>
      <c r="U244" s="14"/>
      <c r="V244" s="48">
        <v>301506164</v>
      </c>
      <c r="W244" s="14">
        <f>X244+Y244+Z244</f>
        <v>531435739</v>
      </c>
      <c r="X244" s="48">
        <f>CEILING(K244*N244*Q244*12/10000+V244,1)</f>
        <v>531435739</v>
      </c>
      <c r="Y244" s="48"/>
      <c r="Z244" s="48"/>
    </row>
    <row r="245" spans="1:26" hidden="1" x14ac:dyDescent="0.25">
      <c r="A245" s="50" t="s">
        <v>66</v>
      </c>
      <c r="B245" s="50"/>
      <c r="C245" s="7">
        <f>D245+E245+F245</f>
        <v>5121988.9299999969</v>
      </c>
      <c r="D245" s="9">
        <v>4419428.6699999971</v>
      </c>
      <c r="E245" s="9">
        <v>153577.04999999999</v>
      </c>
      <c r="F245" s="9">
        <v>548983.21000000008</v>
      </c>
      <c r="G245" s="9"/>
      <c r="H245" s="9"/>
      <c r="I245" s="9">
        <v>6.3</v>
      </c>
      <c r="J245" s="12">
        <f>K245+L245+M245</f>
        <v>32268530</v>
      </c>
      <c r="K245" s="13">
        <f>ROUND(D245*I245,0)</f>
        <v>27842401</v>
      </c>
      <c r="L245" s="13">
        <f t="shared" si="45"/>
        <v>967535</v>
      </c>
      <c r="M245" s="13">
        <f t="shared" si="46"/>
        <v>3458594</v>
      </c>
      <c r="N245" s="2">
        <v>71</v>
      </c>
      <c r="O245" s="2">
        <v>65</v>
      </c>
      <c r="P245" s="2"/>
      <c r="Q245" s="2">
        <v>95</v>
      </c>
      <c r="R245" s="14"/>
      <c r="S245" s="14"/>
      <c r="T245" s="14"/>
      <c r="U245" s="2"/>
      <c r="V245" s="48">
        <v>12101556</v>
      </c>
      <c r="W245" s="14">
        <f>X245+Y245+Z245</f>
        <v>239099667</v>
      </c>
      <c r="X245" s="48">
        <f>CEILING(K245*N245*Q245*12/10000+V245,1)</f>
        <v>237457950</v>
      </c>
      <c r="Y245" s="48">
        <v>1641717</v>
      </c>
      <c r="Z245" s="2"/>
    </row>
    <row r="246" spans="1:26" hidden="1" x14ac:dyDescent="0.25">
      <c r="A246" s="50" t="s">
        <v>67</v>
      </c>
      <c r="B246" s="50"/>
      <c r="C246" s="7">
        <f>D246+E246+F246</f>
        <v>5121988.9299999969</v>
      </c>
      <c r="D246" s="9">
        <v>4419428.6699999971</v>
      </c>
      <c r="E246" s="9">
        <v>153577.04999999999</v>
      </c>
      <c r="F246" s="9">
        <v>548983.21000000008</v>
      </c>
      <c r="G246" s="9"/>
      <c r="H246" s="9"/>
      <c r="I246" s="9">
        <v>6.3</v>
      </c>
      <c r="J246" s="12">
        <f>K246+L246+M246</f>
        <v>32268530</v>
      </c>
      <c r="K246" s="13">
        <f>ROUND(D246*I246,0)</f>
        <v>27842401</v>
      </c>
      <c r="L246" s="13">
        <f t="shared" si="45"/>
        <v>967535</v>
      </c>
      <c r="M246" s="13">
        <f t="shared" si="46"/>
        <v>3458594</v>
      </c>
      <c r="N246" s="2">
        <v>71</v>
      </c>
      <c r="O246" s="2"/>
      <c r="P246" s="2"/>
      <c r="Q246" s="2">
        <v>95</v>
      </c>
      <c r="R246" s="14"/>
      <c r="S246" s="14"/>
      <c r="T246" s="14"/>
      <c r="U246" s="2"/>
      <c r="V246" s="48">
        <v>11771326</v>
      </c>
      <c r="W246" s="14">
        <f>X246+Y246+Z246</f>
        <v>237127720</v>
      </c>
      <c r="X246" s="48">
        <f>CEILING(K246*N246*Q246*12/10000+V246,1)</f>
        <v>237127720</v>
      </c>
      <c r="Y246" s="6"/>
      <c r="Z246" s="6"/>
    </row>
    <row r="247" spans="1:26" ht="24" hidden="1" x14ac:dyDescent="0.25">
      <c r="A247" s="55">
        <v>48</v>
      </c>
      <c r="B247" s="52" t="s">
        <v>131</v>
      </c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4"/>
    </row>
    <row r="248" spans="1:26" ht="24" hidden="1" x14ac:dyDescent="0.25">
      <c r="A248" s="51" t="s">
        <v>25</v>
      </c>
      <c r="B248" s="51"/>
      <c r="C248" s="7"/>
      <c r="D248" s="15"/>
      <c r="E248" s="15"/>
      <c r="F248" s="15"/>
      <c r="G248" s="7"/>
      <c r="H248" s="8"/>
      <c r="I248" s="56"/>
      <c r="J248" s="8"/>
      <c r="K248" s="8"/>
      <c r="L248" s="13"/>
      <c r="M248" s="13"/>
      <c r="N248" s="56"/>
      <c r="O248" s="56"/>
      <c r="P248" s="56"/>
      <c r="Q248" s="8"/>
      <c r="R248" s="56"/>
      <c r="S248" s="19"/>
      <c r="T248" s="19"/>
      <c r="U248" s="19"/>
      <c r="V248" s="28">
        <f>V249+V250+V251</f>
        <v>6992421</v>
      </c>
      <c r="W248" s="28">
        <f t="shared" ref="W248:X248" si="47">W249+W250+W251</f>
        <v>40088900</v>
      </c>
      <c r="X248" s="28">
        <f t="shared" si="47"/>
        <v>40088900</v>
      </c>
      <c r="Y248" s="28"/>
      <c r="Z248" s="28"/>
    </row>
    <row r="249" spans="1:26" hidden="1" x14ac:dyDescent="0.25">
      <c r="A249" s="50" t="s">
        <v>65</v>
      </c>
      <c r="B249" s="50"/>
      <c r="C249" s="7">
        <f>D249+E249+F249</f>
        <v>159858.90000000008</v>
      </c>
      <c r="D249" s="9">
        <v>159858.90000000008</v>
      </c>
      <c r="E249" s="10"/>
      <c r="F249" s="10"/>
      <c r="G249" s="11"/>
      <c r="H249" s="11"/>
      <c r="I249" s="11">
        <v>6.3</v>
      </c>
      <c r="J249" s="12">
        <f>K249+L249+M249</f>
        <v>1007112</v>
      </c>
      <c r="K249" s="13">
        <f>CEILING(D249*I249,1)</f>
        <v>1007112</v>
      </c>
      <c r="L249" s="13"/>
      <c r="M249" s="13"/>
      <c r="N249" s="3">
        <v>96.27</v>
      </c>
      <c r="O249" s="2"/>
      <c r="P249" s="2"/>
      <c r="Q249" s="2">
        <v>95</v>
      </c>
      <c r="R249" s="1"/>
      <c r="S249" s="23"/>
      <c r="T249" s="23"/>
      <c r="U249" s="23"/>
      <c r="V249" s="48">
        <v>5799981</v>
      </c>
      <c r="W249" s="14">
        <f>X249+Y249+Z249</f>
        <v>16852814</v>
      </c>
      <c r="X249" s="48">
        <f>CEILING(K249*N249*Q249*12/10000+V249,1)</f>
        <v>16852814</v>
      </c>
      <c r="Y249" s="48"/>
      <c r="Z249" s="48"/>
    </row>
    <row r="250" spans="1:26" hidden="1" x14ac:dyDescent="0.25">
      <c r="A250" s="50" t="s">
        <v>66</v>
      </c>
      <c r="B250" s="50"/>
      <c r="C250" s="7">
        <f>D250+E250+F250</f>
        <v>159858.90000000008</v>
      </c>
      <c r="D250" s="9">
        <v>159858.90000000008</v>
      </c>
      <c r="E250" s="9"/>
      <c r="F250" s="9"/>
      <c r="G250" s="9"/>
      <c r="H250" s="9"/>
      <c r="I250" s="9">
        <v>6.3</v>
      </c>
      <c r="J250" s="12">
        <f>K250+L250+M250</f>
        <v>1007111</v>
      </c>
      <c r="K250" s="13">
        <v>1007111</v>
      </c>
      <c r="L250" s="13"/>
      <c r="M250" s="13"/>
      <c r="N250" s="2">
        <v>96</v>
      </c>
      <c r="O250" s="2"/>
      <c r="P250" s="2"/>
      <c r="Q250" s="2">
        <v>95</v>
      </c>
      <c r="R250" s="1"/>
      <c r="S250" s="23"/>
      <c r="T250" s="23"/>
      <c r="U250" s="23"/>
      <c r="V250" s="48">
        <v>581727</v>
      </c>
      <c r="W250" s="14">
        <v>11603550</v>
      </c>
      <c r="X250" s="48">
        <v>11603550</v>
      </c>
      <c r="Y250" s="2"/>
      <c r="Z250" s="2"/>
    </row>
    <row r="251" spans="1:26" hidden="1" x14ac:dyDescent="0.25">
      <c r="A251" s="50" t="s">
        <v>67</v>
      </c>
      <c r="B251" s="50"/>
      <c r="C251" s="7">
        <f>D251+E251+F251</f>
        <v>159858.90000000008</v>
      </c>
      <c r="D251" s="9">
        <v>159858.90000000008</v>
      </c>
      <c r="E251" s="9"/>
      <c r="F251" s="9"/>
      <c r="G251" s="9"/>
      <c r="H251" s="9"/>
      <c r="I251" s="9">
        <v>6.3</v>
      </c>
      <c r="J251" s="12">
        <f>K251+L251+M251</f>
        <v>1007111</v>
      </c>
      <c r="K251" s="13">
        <v>1007111</v>
      </c>
      <c r="L251" s="13"/>
      <c r="M251" s="13"/>
      <c r="N251" s="2">
        <v>96</v>
      </c>
      <c r="O251" s="2"/>
      <c r="P251" s="2"/>
      <c r="Q251" s="2">
        <v>95</v>
      </c>
      <c r="R251" s="23"/>
      <c r="S251" s="23"/>
      <c r="T251" s="23"/>
      <c r="U251" s="23"/>
      <c r="V251" s="48">
        <v>610713</v>
      </c>
      <c r="W251" s="14">
        <v>11632536</v>
      </c>
      <c r="X251" s="48">
        <v>11632536</v>
      </c>
      <c r="Y251" s="6"/>
      <c r="Z251" s="6"/>
    </row>
    <row r="252" spans="1:26" x14ac:dyDescent="0.25">
      <c r="A252" s="55">
        <v>49</v>
      </c>
      <c r="B252" s="52" t="s">
        <v>132</v>
      </c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4"/>
    </row>
    <row r="253" spans="1:26" ht="24" x14ac:dyDescent="0.25">
      <c r="A253" s="51" t="s">
        <v>26</v>
      </c>
      <c r="B253" s="51"/>
      <c r="C253" s="7"/>
      <c r="D253" s="15"/>
      <c r="E253" s="15"/>
      <c r="F253" s="15"/>
      <c r="G253" s="7"/>
      <c r="H253" s="8"/>
      <c r="I253" s="56"/>
      <c r="J253" s="8"/>
      <c r="K253" s="8"/>
      <c r="L253" s="13"/>
      <c r="M253" s="13"/>
      <c r="N253" s="56"/>
      <c r="O253" s="56"/>
      <c r="P253" s="56"/>
      <c r="Q253" s="8"/>
      <c r="R253" s="56"/>
      <c r="S253" s="32"/>
      <c r="T253" s="32"/>
      <c r="U253" s="32"/>
      <c r="V253" s="33">
        <v>174977145</v>
      </c>
      <c r="W253" s="33">
        <v>496712775</v>
      </c>
      <c r="X253" s="33">
        <v>496712775</v>
      </c>
      <c r="Y253" s="28"/>
      <c r="Z253" s="28"/>
    </row>
    <row r="254" spans="1:26" x14ac:dyDescent="0.25">
      <c r="A254" s="50" t="s">
        <v>65</v>
      </c>
      <c r="B254" s="50"/>
      <c r="C254" s="7">
        <v>1780697.9300000011</v>
      </c>
      <c r="D254" s="9">
        <v>1725667.4700000011</v>
      </c>
      <c r="E254" s="10">
        <v>4459</v>
      </c>
      <c r="F254" s="10">
        <v>50571.460000000006</v>
      </c>
      <c r="G254" s="11"/>
      <c r="H254" s="11"/>
      <c r="I254" s="11">
        <v>6.3</v>
      </c>
      <c r="J254" s="12">
        <v>11218397</v>
      </c>
      <c r="K254" s="13">
        <v>10871705</v>
      </c>
      <c r="L254" s="13">
        <v>28092</v>
      </c>
      <c r="M254" s="13">
        <v>318600</v>
      </c>
      <c r="N254" s="3">
        <v>89.69</v>
      </c>
      <c r="O254" s="2"/>
      <c r="P254" s="2"/>
      <c r="Q254" s="2">
        <v>95</v>
      </c>
      <c r="R254" s="24"/>
      <c r="S254" s="44"/>
      <c r="T254" s="44"/>
      <c r="U254" s="44"/>
      <c r="V254" s="36">
        <v>163473206</v>
      </c>
      <c r="W254" s="37">
        <v>273156516</v>
      </c>
      <c r="X254" s="36">
        <v>273156516</v>
      </c>
      <c r="Y254" s="48"/>
      <c r="Z254" s="48"/>
    </row>
    <row r="255" spans="1:26" x14ac:dyDescent="0.25">
      <c r="A255" s="50" t="s">
        <v>66</v>
      </c>
      <c r="B255" s="50"/>
      <c r="C255" s="7">
        <v>1780697.9300000011</v>
      </c>
      <c r="D255" s="9">
        <v>1699566.7900000012</v>
      </c>
      <c r="E255" s="9">
        <v>4459</v>
      </c>
      <c r="F255" s="9">
        <v>76672.140000000014</v>
      </c>
      <c r="G255" s="9"/>
      <c r="H255" s="9"/>
      <c r="I255" s="9">
        <v>6.3</v>
      </c>
      <c r="J255" s="12">
        <v>11218397</v>
      </c>
      <c r="K255" s="13">
        <v>10707271</v>
      </c>
      <c r="L255" s="13">
        <v>28092</v>
      </c>
      <c r="M255" s="13">
        <v>483034</v>
      </c>
      <c r="N255" s="62">
        <v>88</v>
      </c>
      <c r="O255" s="2">
        <v>91</v>
      </c>
      <c r="P255" s="2"/>
      <c r="Q255" s="2">
        <v>95</v>
      </c>
      <c r="R255" s="24"/>
      <c r="S255" s="44"/>
      <c r="T255" s="44"/>
      <c r="U255" s="44"/>
      <c r="V255" s="36">
        <v>5850500</v>
      </c>
      <c r="W255" s="37">
        <v>108180468</v>
      </c>
      <c r="X255" s="36">
        <v>108180468</v>
      </c>
      <c r="Y255" s="2"/>
      <c r="Z255" s="2"/>
    </row>
    <row r="256" spans="1:26" ht="14.25" customHeight="1" x14ac:dyDescent="0.25">
      <c r="A256" s="50" t="s">
        <v>67</v>
      </c>
      <c r="B256" s="50"/>
      <c r="C256" s="7">
        <v>1817200.330000001</v>
      </c>
      <c r="D256" s="9">
        <v>1736069.1900000011</v>
      </c>
      <c r="E256" s="9">
        <v>4459</v>
      </c>
      <c r="F256" s="9">
        <v>76672.140000000014</v>
      </c>
      <c r="G256" s="9"/>
      <c r="H256" s="9">
        <v>36502.400000000001</v>
      </c>
      <c r="I256" s="9">
        <v>6.3</v>
      </c>
      <c r="J256" s="12">
        <v>11448362</v>
      </c>
      <c r="K256" s="13">
        <v>10937236</v>
      </c>
      <c r="L256" s="13">
        <v>28092</v>
      </c>
      <c r="M256" s="13">
        <v>483034</v>
      </c>
      <c r="N256" s="62">
        <v>88</v>
      </c>
      <c r="O256" s="2">
        <v>92</v>
      </c>
      <c r="P256" s="2"/>
      <c r="Q256" s="2">
        <v>95</v>
      </c>
      <c r="R256" s="25"/>
      <c r="S256" s="44"/>
      <c r="T256" s="44"/>
      <c r="U256" s="44"/>
      <c r="V256" s="36">
        <v>5653439</v>
      </c>
      <c r="W256" s="37">
        <v>115375791</v>
      </c>
      <c r="X256" s="36">
        <v>115375791</v>
      </c>
      <c r="Y256" s="6"/>
      <c r="Z256" s="6"/>
    </row>
    <row r="257" spans="1:26" hidden="1" x14ac:dyDescent="0.25">
      <c r="A257" s="51">
        <v>50</v>
      </c>
      <c r="B257" s="52" t="s">
        <v>133</v>
      </c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4"/>
    </row>
    <row r="258" spans="1:26" ht="24" hidden="1" x14ac:dyDescent="0.25">
      <c r="A258" s="51" t="s">
        <v>86</v>
      </c>
      <c r="B258" s="51"/>
      <c r="C258" s="7"/>
      <c r="D258" s="15"/>
      <c r="E258" s="15"/>
      <c r="F258" s="15"/>
      <c r="G258" s="7"/>
      <c r="H258" s="8"/>
      <c r="I258" s="56"/>
      <c r="J258" s="8"/>
      <c r="K258" s="8"/>
      <c r="L258" s="13"/>
      <c r="M258" s="13"/>
      <c r="N258" s="56"/>
      <c r="O258" s="56"/>
      <c r="P258" s="56"/>
      <c r="Q258" s="8"/>
      <c r="R258" s="56"/>
      <c r="S258" s="19"/>
      <c r="T258" s="19"/>
      <c r="U258" s="19"/>
      <c r="V258" s="28">
        <f>V259+V260+V261</f>
        <v>4190123</v>
      </c>
      <c r="W258" s="28">
        <f t="shared" ref="W258:X258" si="48">W259+W260+W261</f>
        <v>63675574</v>
      </c>
      <c r="X258" s="28">
        <f t="shared" si="48"/>
        <v>63675574</v>
      </c>
      <c r="Y258" s="28"/>
      <c r="Z258" s="28"/>
    </row>
    <row r="259" spans="1:26" hidden="1" x14ac:dyDescent="0.25">
      <c r="A259" s="50" t="s">
        <v>65</v>
      </c>
      <c r="B259" s="50"/>
      <c r="C259" s="7">
        <f>D259+E259+F259</f>
        <v>317340.29000000004</v>
      </c>
      <c r="D259" s="9">
        <v>309148.93000000005</v>
      </c>
      <c r="E259" s="10"/>
      <c r="F259" s="10">
        <v>8191.36</v>
      </c>
      <c r="G259" s="11"/>
      <c r="H259" s="11"/>
      <c r="I259" s="11">
        <v>6.3</v>
      </c>
      <c r="J259" s="12">
        <f>K259+L259+M259</f>
        <v>1999244</v>
      </c>
      <c r="K259" s="13">
        <f>CEILING(D259*I259,1)</f>
        <v>1947639</v>
      </c>
      <c r="L259" s="13"/>
      <c r="M259" s="13">
        <f t="shared" ref="M259:M261" si="49">FLOOR(F259*I259,1)</f>
        <v>51605</v>
      </c>
      <c r="N259" s="3">
        <v>89.4</v>
      </c>
      <c r="O259" s="2"/>
      <c r="P259" s="2"/>
      <c r="Q259" s="2">
        <v>95</v>
      </c>
      <c r="R259" s="26"/>
      <c r="S259" s="26"/>
      <c r="T259" s="26"/>
      <c r="U259" s="26"/>
      <c r="V259" s="48">
        <v>2098668</v>
      </c>
      <c r="W259" s="14">
        <f>X259+Y259+Z259</f>
        <v>21948226</v>
      </c>
      <c r="X259" s="48">
        <f>CEILING(K259*N259*Q259*12/10000+V259,1)</f>
        <v>21948226</v>
      </c>
      <c r="Y259" s="48"/>
      <c r="Z259" s="48"/>
    </row>
    <row r="260" spans="1:26" hidden="1" x14ac:dyDescent="0.25">
      <c r="A260" s="50" t="s">
        <v>66</v>
      </c>
      <c r="B260" s="50"/>
      <c r="C260" s="7">
        <f>D260+E260+F260</f>
        <v>317340.29000000004</v>
      </c>
      <c r="D260" s="9">
        <v>304905.03000000003</v>
      </c>
      <c r="E260" s="9"/>
      <c r="F260" s="9">
        <v>12435.259999999998</v>
      </c>
      <c r="G260" s="9"/>
      <c r="H260" s="9"/>
      <c r="I260" s="9">
        <v>6.3</v>
      </c>
      <c r="J260" s="12">
        <f>K260+L260+M260</f>
        <v>1999244</v>
      </c>
      <c r="K260" s="13">
        <f>ROUND(D260*I260,0)</f>
        <v>1920902</v>
      </c>
      <c r="L260" s="13"/>
      <c r="M260" s="13">
        <f t="shared" si="49"/>
        <v>78342</v>
      </c>
      <c r="N260" s="2">
        <v>90</v>
      </c>
      <c r="O260" s="2"/>
      <c r="P260" s="2"/>
      <c r="Q260" s="2">
        <v>95</v>
      </c>
      <c r="R260" s="26"/>
      <c r="S260" s="26"/>
      <c r="T260" s="26"/>
      <c r="U260" s="26"/>
      <c r="V260" s="48">
        <v>1044713</v>
      </c>
      <c r="W260" s="14">
        <f>X260+Y260+Z260</f>
        <v>20753168</v>
      </c>
      <c r="X260" s="48">
        <f>CEILING(K260*N260*Q260*12/10000+V260,1)</f>
        <v>20753168</v>
      </c>
      <c r="Y260" s="2"/>
      <c r="Z260" s="2"/>
    </row>
    <row r="261" spans="1:26" hidden="1" x14ac:dyDescent="0.25">
      <c r="A261" s="50" t="s">
        <v>67</v>
      </c>
      <c r="B261" s="50"/>
      <c r="C261" s="7">
        <f>D261+E261+F261</f>
        <v>317340.29000000004</v>
      </c>
      <c r="D261" s="9">
        <v>304905.03000000003</v>
      </c>
      <c r="E261" s="9"/>
      <c r="F261" s="9">
        <v>12435.259999999998</v>
      </c>
      <c r="G261" s="9"/>
      <c r="H261" s="9"/>
      <c r="I261" s="9">
        <v>6.3</v>
      </c>
      <c r="J261" s="12">
        <f>K261+L261+M261</f>
        <v>1999244</v>
      </c>
      <c r="K261" s="13">
        <f>ROUND(D261*I261,0)</f>
        <v>1920902</v>
      </c>
      <c r="L261" s="13"/>
      <c r="M261" s="13">
        <f t="shared" si="49"/>
        <v>78342</v>
      </c>
      <c r="N261" s="2">
        <v>91</v>
      </c>
      <c r="O261" s="2"/>
      <c r="P261" s="2"/>
      <c r="Q261" s="2">
        <v>95</v>
      </c>
      <c r="R261" s="19"/>
      <c r="S261" s="19"/>
      <c r="T261" s="19"/>
      <c r="U261" s="19"/>
      <c r="V261" s="48">
        <v>1046742</v>
      </c>
      <c r="W261" s="14">
        <f>X261+Y261+Z261</f>
        <v>20974180</v>
      </c>
      <c r="X261" s="48">
        <f>CEILING(K261*N261*Q261*12/10000+V261,1)</f>
        <v>20974180</v>
      </c>
      <c r="Y261" s="6"/>
      <c r="Z261" s="6"/>
    </row>
    <row r="262" spans="1:26" ht="24" hidden="1" x14ac:dyDescent="0.25">
      <c r="A262" s="51">
        <v>51</v>
      </c>
      <c r="B262" s="52" t="s">
        <v>134</v>
      </c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4"/>
    </row>
    <row r="263" spans="1:26" ht="24" hidden="1" x14ac:dyDescent="0.25">
      <c r="A263" s="51" t="s">
        <v>27</v>
      </c>
      <c r="B263" s="51"/>
      <c r="C263" s="7"/>
      <c r="D263" s="15"/>
      <c r="E263" s="15"/>
      <c r="F263" s="15"/>
      <c r="G263" s="7"/>
      <c r="H263" s="8"/>
      <c r="I263" s="56"/>
      <c r="J263" s="8"/>
      <c r="K263" s="8"/>
      <c r="L263" s="13"/>
      <c r="M263" s="13"/>
      <c r="N263" s="56"/>
      <c r="O263" s="56"/>
      <c r="P263" s="56"/>
      <c r="Q263" s="8"/>
      <c r="R263" s="56"/>
      <c r="S263" s="19"/>
      <c r="T263" s="19"/>
      <c r="U263" s="19"/>
      <c r="V263" s="28">
        <f>V264+V265+V266</f>
        <v>6112623</v>
      </c>
      <c r="W263" s="28">
        <f t="shared" ref="W263:X263" si="50">W264+W265+W266</f>
        <v>82769047</v>
      </c>
      <c r="X263" s="28">
        <f t="shared" si="50"/>
        <v>82769047</v>
      </c>
      <c r="Y263" s="28"/>
      <c r="Z263" s="28"/>
    </row>
    <row r="264" spans="1:26" hidden="1" x14ac:dyDescent="0.25">
      <c r="A264" s="50" t="s">
        <v>65</v>
      </c>
      <c r="B264" s="50"/>
      <c r="C264" s="7">
        <v>397829.75</v>
      </c>
      <c r="D264" s="9">
        <v>390266.85</v>
      </c>
      <c r="E264" s="10"/>
      <c r="F264" s="10">
        <v>7562.9</v>
      </c>
      <c r="G264" s="11"/>
      <c r="H264" s="11"/>
      <c r="I264" s="11">
        <v>6.3</v>
      </c>
      <c r="J264" s="12">
        <f>K264+L264+M264</f>
        <v>2506328</v>
      </c>
      <c r="K264" s="13">
        <f>CEILING(D264*I264,1)</f>
        <v>2458682</v>
      </c>
      <c r="L264" s="13"/>
      <c r="M264" s="13">
        <f t="shared" ref="M264:M266" si="51">FLOOR(F264*I264,1)</f>
        <v>47646</v>
      </c>
      <c r="N264" s="3">
        <v>90.49</v>
      </c>
      <c r="O264" s="2"/>
      <c r="P264" s="2"/>
      <c r="Q264" s="2">
        <v>95</v>
      </c>
      <c r="R264" s="14"/>
      <c r="S264" s="14"/>
      <c r="T264" s="14"/>
      <c r="U264" s="14"/>
      <c r="V264" s="48">
        <v>3365009</v>
      </c>
      <c r="W264" s="14">
        <f>X264+Y264+Z264</f>
        <v>28728429</v>
      </c>
      <c r="X264" s="48">
        <f>CEILING(K264*N264*Q264*12/10000+V264,1)</f>
        <v>28728429</v>
      </c>
      <c r="Y264" s="48"/>
      <c r="Z264" s="48"/>
    </row>
    <row r="265" spans="1:26" hidden="1" x14ac:dyDescent="0.25">
      <c r="A265" s="50" t="s">
        <v>66</v>
      </c>
      <c r="B265" s="50"/>
      <c r="C265" s="7">
        <v>397829.75</v>
      </c>
      <c r="D265" s="9">
        <v>390266.85</v>
      </c>
      <c r="E265" s="9"/>
      <c r="F265" s="9">
        <v>7562.9</v>
      </c>
      <c r="G265" s="9"/>
      <c r="H265" s="9"/>
      <c r="I265" s="9">
        <v>6.3</v>
      </c>
      <c r="J265" s="12">
        <v>2458681</v>
      </c>
      <c r="K265" s="13">
        <v>2458681</v>
      </c>
      <c r="L265" s="13"/>
      <c r="M265" s="13">
        <f t="shared" si="51"/>
        <v>47646</v>
      </c>
      <c r="N265" s="2">
        <v>91</v>
      </c>
      <c r="O265" s="2"/>
      <c r="P265" s="2"/>
      <c r="Q265" s="2">
        <v>95</v>
      </c>
      <c r="R265" s="14"/>
      <c r="S265" s="14"/>
      <c r="T265" s="14"/>
      <c r="U265" s="2"/>
      <c r="V265" s="48">
        <v>1334916</v>
      </c>
      <c r="W265" s="14">
        <v>26841273</v>
      </c>
      <c r="X265" s="48">
        <v>26841273</v>
      </c>
      <c r="Y265" s="2"/>
      <c r="Z265" s="2"/>
    </row>
    <row r="266" spans="1:26" hidden="1" x14ac:dyDescent="0.25">
      <c r="A266" s="50" t="s">
        <v>67</v>
      </c>
      <c r="B266" s="50"/>
      <c r="C266" s="7">
        <v>397829.75</v>
      </c>
      <c r="D266" s="9">
        <v>390266.85</v>
      </c>
      <c r="E266" s="9"/>
      <c r="F266" s="9">
        <v>7562.9</v>
      </c>
      <c r="G266" s="9"/>
      <c r="H266" s="9"/>
      <c r="I266" s="9">
        <v>6.3</v>
      </c>
      <c r="J266" s="12">
        <v>2458681</v>
      </c>
      <c r="K266" s="13">
        <v>2458681</v>
      </c>
      <c r="L266" s="13"/>
      <c r="M266" s="13">
        <f t="shared" si="51"/>
        <v>47646</v>
      </c>
      <c r="N266" s="2">
        <v>92</v>
      </c>
      <c r="O266" s="2"/>
      <c r="P266" s="2"/>
      <c r="Q266" s="2">
        <v>95</v>
      </c>
      <c r="R266" s="14"/>
      <c r="S266" s="14"/>
      <c r="T266" s="14"/>
      <c r="U266" s="2"/>
      <c r="V266" s="48">
        <v>1412698</v>
      </c>
      <c r="W266" s="14">
        <f>X266+Y266+Z266</f>
        <v>27199345</v>
      </c>
      <c r="X266" s="48">
        <f>CEILING(K266*N266*Q266*12/10000+V266,1)</f>
        <v>27199345</v>
      </c>
      <c r="Y266" s="6"/>
      <c r="Z266" s="6"/>
    </row>
    <row r="267" spans="1:26" ht="24" x14ac:dyDescent="0.25">
      <c r="A267" s="55">
        <v>52</v>
      </c>
      <c r="B267" s="52" t="s">
        <v>8</v>
      </c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4"/>
    </row>
    <row r="268" spans="1:26" ht="36" x14ac:dyDescent="0.25">
      <c r="A268" s="51" t="s">
        <v>24</v>
      </c>
      <c r="B268" s="51"/>
      <c r="C268" s="7"/>
      <c r="D268" s="15"/>
      <c r="E268" s="15"/>
      <c r="F268" s="15"/>
      <c r="G268" s="7"/>
      <c r="H268" s="8"/>
      <c r="I268" s="56"/>
      <c r="J268" s="8"/>
      <c r="K268" s="8"/>
      <c r="L268" s="13"/>
      <c r="M268" s="13"/>
      <c r="N268" s="56"/>
      <c r="O268" s="56"/>
      <c r="P268" s="56"/>
      <c r="Q268" s="8"/>
      <c r="R268" s="56"/>
      <c r="S268" s="32"/>
      <c r="T268" s="32"/>
      <c r="U268" s="32"/>
      <c r="V268" s="33">
        <v>720532462</v>
      </c>
      <c r="W268" s="33">
        <v>5665035426</v>
      </c>
      <c r="X268" s="33">
        <v>4348682584</v>
      </c>
      <c r="Y268" s="33">
        <v>193449056</v>
      </c>
      <c r="Z268" s="33">
        <v>1122903786</v>
      </c>
    </row>
    <row r="269" spans="1:26" x14ac:dyDescent="0.25">
      <c r="A269" s="50" t="s">
        <v>65</v>
      </c>
      <c r="B269" s="50"/>
      <c r="C269" s="7">
        <v>24520169.549999967</v>
      </c>
      <c r="D269" s="9">
        <v>21871319.709999967</v>
      </c>
      <c r="E269" s="10">
        <v>832146.99999999988</v>
      </c>
      <c r="F269" s="10">
        <v>1816702.8400000015</v>
      </c>
      <c r="G269" s="11"/>
      <c r="H269" s="11"/>
      <c r="I269" s="11">
        <v>6.3</v>
      </c>
      <c r="J269" s="12">
        <v>154477067</v>
      </c>
      <c r="K269" s="13">
        <v>137789314</v>
      </c>
      <c r="L269" s="13">
        <v>5242526</v>
      </c>
      <c r="M269" s="13">
        <v>11445227</v>
      </c>
      <c r="N269" s="3">
        <v>81.59</v>
      </c>
      <c r="O269" s="2">
        <v>71</v>
      </c>
      <c r="P269" s="2"/>
      <c r="Q269" s="2">
        <v>95</v>
      </c>
      <c r="R269" s="14"/>
      <c r="S269" s="37"/>
      <c r="T269" s="37"/>
      <c r="U269" s="37"/>
      <c r="V269" s="36">
        <v>540646624</v>
      </c>
      <c r="W269" s="37">
        <v>1906214833</v>
      </c>
      <c r="X269" s="36">
        <v>1804142654</v>
      </c>
      <c r="Y269" s="36">
        <v>45948431</v>
      </c>
      <c r="Z269" s="36">
        <v>56123748</v>
      </c>
    </row>
    <row r="270" spans="1:26" x14ac:dyDescent="0.25">
      <c r="A270" s="50" t="s">
        <v>66</v>
      </c>
      <c r="B270" s="50"/>
      <c r="C270" s="7">
        <v>24520169.549999971</v>
      </c>
      <c r="D270" s="9">
        <v>21171454.529999968</v>
      </c>
      <c r="E270" s="9">
        <v>865839.93999999983</v>
      </c>
      <c r="F270" s="9">
        <v>2482875.080000001</v>
      </c>
      <c r="G270" s="9"/>
      <c r="H270" s="9"/>
      <c r="I270" s="9">
        <v>6.3</v>
      </c>
      <c r="J270" s="12">
        <v>154477069</v>
      </c>
      <c r="K270" s="13">
        <v>133380164</v>
      </c>
      <c r="L270" s="13">
        <v>5454792</v>
      </c>
      <c r="M270" s="13">
        <v>15642113</v>
      </c>
      <c r="N270" s="62">
        <v>80</v>
      </c>
      <c r="O270" s="2">
        <v>82</v>
      </c>
      <c r="P270" s="2"/>
      <c r="Q270" s="2">
        <v>95</v>
      </c>
      <c r="R270" s="14"/>
      <c r="S270" s="37"/>
      <c r="T270" s="37"/>
      <c r="U270" s="34"/>
      <c r="V270" s="36">
        <v>67453381</v>
      </c>
      <c r="W270" s="37">
        <v>1549195376</v>
      </c>
      <c r="X270" s="36">
        <v>1192018757</v>
      </c>
      <c r="Y270" s="34">
        <v>64226852</v>
      </c>
      <c r="Z270" s="34">
        <v>292949767</v>
      </c>
    </row>
    <row r="271" spans="1:26" x14ac:dyDescent="0.25">
      <c r="A271" s="50" t="s">
        <v>67</v>
      </c>
      <c r="B271" s="50"/>
      <c r="C271" s="7">
        <v>24520169.549999967</v>
      </c>
      <c r="D271" s="9">
        <v>21156108.429999966</v>
      </c>
      <c r="E271" s="9">
        <v>865839.93999999983</v>
      </c>
      <c r="F271" s="9">
        <v>2498221.1800000011</v>
      </c>
      <c r="G271" s="9"/>
      <c r="H271" s="9"/>
      <c r="I271" s="9">
        <v>6.3</v>
      </c>
      <c r="J271" s="12">
        <v>154477068</v>
      </c>
      <c r="K271" s="13">
        <v>133283483</v>
      </c>
      <c r="L271" s="13">
        <v>5454792</v>
      </c>
      <c r="M271" s="13">
        <v>15738793</v>
      </c>
      <c r="N271" s="61">
        <v>85</v>
      </c>
      <c r="O271" s="2">
        <v>82</v>
      </c>
      <c r="P271" s="2"/>
      <c r="Q271" s="2">
        <v>95</v>
      </c>
      <c r="R271" s="14"/>
      <c r="S271" s="37"/>
      <c r="T271" s="37"/>
      <c r="U271" s="34"/>
      <c r="V271" s="36">
        <v>64022478</v>
      </c>
      <c r="W271" s="37">
        <v>2209625217</v>
      </c>
      <c r="X271" s="36">
        <v>1352521173</v>
      </c>
      <c r="Y271" s="35">
        <v>83273773</v>
      </c>
      <c r="Z271" s="35">
        <v>773830271</v>
      </c>
    </row>
    <row r="275" spans="1:1" x14ac:dyDescent="0.25">
      <c r="A275" s="63" t="s">
        <v>159</v>
      </c>
    </row>
    <row r="276" spans="1:1" x14ac:dyDescent="0.25">
      <c r="A276" s="64" t="s">
        <v>160</v>
      </c>
    </row>
  </sheetData>
  <customSheetViews>
    <customSheetView guid="{4A8DFC92-9EFC-4DFF-A295-D9436CC66CD9}" hiddenRows="1" hiddenColumns="1" state="hidden" topLeftCell="A87">
      <selection activeCell="AE117" sqref="AE117"/>
      <pageMargins left="0.7" right="0.7" top="0.75" bottom="0.75" header="0.3" footer="0.3"/>
    </customSheetView>
    <customSheetView guid="{BA9823C5-02A6-4927-BA93-56B8DD5E684D}" hiddenRows="1" hiddenColumns="1" state="hidden" topLeftCell="A87">
      <selection activeCell="AE117" sqref="AE117"/>
      <pageMargins left="0.7" right="0.7" top="0.75" bottom="0.75" header="0.3" footer="0.3"/>
    </customSheetView>
    <customSheetView guid="{CFDB79AB-F90E-43AE-AB1E-4C41F94ADB3E}" hiddenRows="1" hiddenColumns="1" state="hidden" topLeftCell="A87">
      <selection activeCell="AE117" sqref="AE117"/>
      <pageMargins left="0.7" right="0.7" top="0.75" bottom="0.75" header="0.3" footer="0.3"/>
    </customSheetView>
    <customSheetView guid="{EE2D49AF-5A39-4272-A203-41093254DC38}" hiddenRows="1" hiddenColumns="1" state="hidden" topLeftCell="A87">
      <selection activeCell="AE117" sqref="AE11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Списки</vt:lpstr>
      <vt:lpstr>Таблица 1</vt:lpstr>
      <vt:lpstr>Таблица 2</vt:lpstr>
      <vt:lpstr>Таблица 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Николай</dc:creator>
  <cp:lastModifiedBy>user</cp:lastModifiedBy>
  <cp:lastPrinted>2019-03-29T12:27:51Z</cp:lastPrinted>
  <dcterms:created xsi:type="dcterms:W3CDTF">2016-04-02T08:34:38Z</dcterms:created>
  <dcterms:modified xsi:type="dcterms:W3CDTF">2019-11-26T07:16:15Z</dcterms:modified>
</cp:coreProperties>
</file>