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19440" windowHeight="9720" activeTab="3"/>
  </bookViews>
  <sheets>
    <sheet name="Списки" sheetId="1" state="hidden" r:id="rId1"/>
    <sheet name="Таблица 1" sheetId="2" r:id="rId2"/>
    <sheet name="Таблица 2" sheetId="3" r:id="rId3"/>
    <sheet name="Таблица 3" sheetId="4" r:id="rId4"/>
    <sheet name="Лист1" sheetId="5" state="hidden" r:id="rId5"/>
  </sheets>
  <externalReferences>
    <externalReference r:id="rId6"/>
  </externalReferences>
  <definedNames>
    <definedName name="_xlnm._FilterDatabase" localSheetId="3" hidden="1">'Таблица 3'!$A$8:$AM$8</definedName>
    <definedName name="Z_4A8DFC92_9EFC_4DFF_A295_D9436CC66CD9_.wvu.Cols" localSheetId="4" hidden="1">Лист1!$D:$M</definedName>
    <definedName name="Z_4A8DFC92_9EFC_4DFF_A295_D9436CC66CD9_.wvu.Cols" localSheetId="1" hidden="1">'Таблица 1'!$T:$U</definedName>
    <definedName name="Z_4A8DFC92_9EFC_4DFF_A295_D9436CC66CD9_.wvu.Rows" localSheetId="4" hidden="1">Лист1!$9:$11,Лист1!$18:$21,Лист1!$28:$31,Лист1!$37:$41,Лист1!$52:$61,Лист1!$67:$86,Лист1!$97:$106,Лист1!$113:$116,Лист1!$123:$131,Лист1!$138:$141,Лист1!$148:$151,Лист1!$157:$161,Лист1!$167:$176,Лист1!$202:$216,Лист1!$223:$231,Лист1!$237:$251,Лист1!$257:$266</definedName>
    <definedName name="Z_BA9823C5_02A6_4927_BA93_56B8DD5E684D_.wvu.Cols" localSheetId="4" hidden="1">Лист1!$D:$M</definedName>
    <definedName name="Z_BA9823C5_02A6_4927_BA93_56B8DD5E684D_.wvu.Cols" localSheetId="1" hidden="1">'Таблица 1'!$T:$U</definedName>
    <definedName name="Z_BA9823C5_02A6_4927_BA93_56B8DD5E684D_.wvu.Rows" localSheetId="4" hidden="1">Лист1!$9:$11,Лист1!$18:$21,Лист1!$28:$31,Лист1!$37:$41,Лист1!$52:$61,Лист1!$67:$86,Лист1!$97:$106,Лист1!$113:$116,Лист1!$123:$131,Лист1!$138:$141,Лист1!$148:$151,Лист1!$157:$161,Лист1!$167:$176,Лист1!$202:$216,Лист1!$223:$231,Лист1!$237:$251,Лист1!$257:$266</definedName>
    <definedName name="Z_CFDB79AB_F90E_43AE_AB1E_4C41F94ADB3E_.wvu.Cols" localSheetId="4" hidden="1">Лист1!$D:$M</definedName>
    <definedName name="Z_CFDB79AB_F90E_43AE_AB1E_4C41F94ADB3E_.wvu.Cols" localSheetId="1" hidden="1">'Таблица 1'!$T:$U</definedName>
    <definedName name="Z_CFDB79AB_F90E_43AE_AB1E_4C41F94ADB3E_.wvu.Rows" localSheetId="4" hidden="1">Лист1!$9:$11,Лист1!$18:$21,Лист1!$28:$31,Лист1!$37:$41,Лист1!$52:$61,Лист1!$67:$86,Лист1!$97:$106,Лист1!$113:$116,Лист1!$123:$131,Лист1!$138:$141,Лист1!$148:$151,Лист1!$157:$161,Лист1!$167:$176,Лист1!$202:$216,Лист1!$223:$231,Лист1!$237:$251,Лист1!$257:$266</definedName>
    <definedName name="Z_EE2D49AF_5A39_4272_A203_41093254DC38_.wvu.Cols" localSheetId="4" hidden="1">Лист1!$D:$M</definedName>
    <definedName name="Z_EE2D49AF_5A39_4272_A203_41093254DC38_.wvu.Rows" localSheetId="4" hidden="1">Лист1!$9:$11,Лист1!$18:$21,Лист1!$28:$31,Лист1!$37:$41,Лист1!$52:$61,Лист1!$67:$86,Лист1!$97:$106,Лист1!$113:$116,Лист1!$123:$131,Лист1!$138:$141,Лист1!$148:$151,Лист1!$157:$161,Лист1!$167:$176,Лист1!$202:$216,Лист1!$223:$231,Лист1!$237:$251,Лист1!$257:$266</definedName>
    <definedName name="Варнавино">#NAME?</definedName>
    <definedName name="_xlnm.Print_Area" localSheetId="2">'Таблица 2'!$A$1:$Y$36</definedName>
    <definedName name="_xlnm.Print_Area" localSheetId="3">'Таблица 3'!$A$1:$AK$36</definedName>
    <definedName name="Павлово">#REF!</definedName>
    <definedName name="ПСД">#REF!</definedName>
    <definedName name="статус_ПСД">#REF!</definedName>
    <definedName name="статус_ПСД_расширенный">#REF!</definedName>
    <definedName name="статус_ПСД1">#REF!</definedName>
    <definedName name="статус_СМР">#REF!</definedName>
  </definedNames>
  <calcPr calcId="125725"/>
</workbook>
</file>

<file path=xl/calcChain.xml><?xml version="1.0" encoding="utf-8"?>
<calcChain xmlns="http://schemas.openxmlformats.org/spreadsheetml/2006/main">
  <c r="X266" i="5"/>
  <c r="W266" s="1"/>
  <c r="M266"/>
  <c r="M265"/>
  <c r="M264"/>
  <c r="K264"/>
  <c r="X264" s="1"/>
  <c r="J264"/>
  <c r="V263"/>
  <c r="M261"/>
  <c r="K261"/>
  <c r="X261" s="1"/>
  <c r="W261" s="1"/>
  <c r="C261"/>
  <c r="M260"/>
  <c r="K260"/>
  <c r="X260" s="1"/>
  <c r="W260" s="1"/>
  <c r="C260"/>
  <c r="M259"/>
  <c r="K259"/>
  <c r="X259" s="1"/>
  <c r="C259"/>
  <c r="V258"/>
  <c r="J251"/>
  <c r="C251"/>
  <c r="J250"/>
  <c r="C250"/>
  <c r="K249"/>
  <c r="X249" s="1"/>
  <c r="C249"/>
  <c r="V248"/>
  <c r="M246"/>
  <c r="L246"/>
  <c r="K246"/>
  <c r="X246" s="1"/>
  <c r="W246" s="1"/>
  <c r="C246"/>
  <c r="M245"/>
  <c r="L245"/>
  <c r="K245"/>
  <c r="X245" s="1"/>
  <c r="W245" s="1"/>
  <c r="J245"/>
  <c r="C245"/>
  <c r="M244"/>
  <c r="L244"/>
  <c r="K244"/>
  <c r="X244" s="1"/>
  <c r="C244"/>
  <c r="Y243"/>
  <c r="V243"/>
  <c r="M241"/>
  <c r="L241"/>
  <c r="K241"/>
  <c r="X241" s="1"/>
  <c r="W241" s="1"/>
  <c r="J241"/>
  <c r="C241"/>
  <c r="M240"/>
  <c r="L240"/>
  <c r="K240"/>
  <c r="X240" s="1"/>
  <c r="W240" s="1"/>
  <c r="C240"/>
  <c r="M239"/>
  <c r="L239"/>
  <c r="K239"/>
  <c r="X239" s="1"/>
  <c r="J239"/>
  <c r="C239"/>
  <c r="Z238"/>
  <c r="V238"/>
  <c r="M231"/>
  <c r="L231"/>
  <c r="K231"/>
  <c r="X231" s="1"/>
  <c r="W231" s="1"/>
  <c r="C231"/>
  <c r="M230"/>
  <c r="L230"/>
  <c r="K230"/>
  <c r="X230" s="1"/>
  <c r="W230" s="1"/>
  <c r="J230"/>
  <c r="C230"/>
  <c r="M229"/>
  <c r="L229"/>
  <c r="K229"/>
  <c r="X229" s="1"/>
  <c r="C229"/>
  <c r="Z228"/>
  <c r="V228"/>
  <c r="L226"/>
  <c r="K226"/>
  <c r="X226" s="1"/>
  <c r="W226" s="1"/>
  <c r="C226"/>
  <c r="L225"/>
  <c r="K225"/>
  <c r="X225" s="1"/>
  <c r="W225" s="1"/>
  <c r="C225"/>
  <c r="L224"/>
  <c r="K224"/>
  <c r="X224" s="1"/>
  <c r="C224"/>
  <c r="V223"/>
  <c r="M216"/>
  <c r="L216"/>
  <c r="K216"/>
  <c r="X216" s="1"/>
  <c r="W216" s="1"/>
  <c r="C216"/>
  <c r="M215"/>
  <c r="L215"/>
  <c r="K215"/>
  <c r="X215" s="1"/>
  <c r="W215" s="1"/>
  <c r="J215"/>
  <c r="C215"/>
  <c r="M214"/>
  <c r="L214"/>
  <c r="K214"/>
  <c r="X214" s="1"/>
  <c r="C214"/>
  <c r="V213"/>
  <c r="X211"/>
  <c r="W211" s="1"/>
  <c r="M211"/>
  <c r="K211"/>
  <c r="J211"/>
  <c r="C211"/>
  <c r="X210"/>
  <c r="W210" s="1"/>
  <c r="M210"/>
  <c r="K210"/>
  <c r="J210"/>
  <c r="C210"/>
  <c r="X209"/>
  <c r="W209" s="1"/>
  <c r="M209"/>
  <c r="K209"/>
  <c r="J209"/>
  <c r="C209"/>
  <c r="X208"/>
  <c r="V208"/>
  <c r="K206"/>
  <c r="X206" s="1"/>
  <c r="W206" s="1"/>
  <c r="J206"/>
  <c r="C206"/>
  <c r="K205"/>
  <c r="X205" s="1"/>
  <c r="W205" s="1"/>
  <c r="C205"/>
  <c r="K204"/>
  <c r="X204" s="1"/>
  <c r="J204"/>
  <c r="C204"/>
  <c r="V203"/>
  <c r="K176"/>
  <c r="X176" s="1"/>
  <c r="W176" s="1"/>
  <c r="J176"/>
  <c r="C176"/>
  <c r="K175"/>
  <c r="X175" s="1"/>
  <c r="W175" s="1"/>
  <c r="C175"/>
  <c r="K174"/>
  <c r="X174" s="1"/>
  <c r="J174"/>
  <c r="C174"/>
  <c r="V173"/>
  <c r="J171"/>
  <c r="C171"/>
  <c r="J170"/>
  <c r="C170"/>
  <c r="K169"/>
  <c r="X169" s="1"/>
  <c r="J169"/>
  <c r="C169"/>
  <c r="V168"/>
  <c r="M151"/>
  <c r="K151"/>
  <c r="X151" s="1"/>
  <c r="W151" s="1"/>
  <c r="C151"/>
  <c r="M150"/>
  <c r="K150"/>
  <c r="X150" s="1"/>
  <c r="W150" s="1"/>
  <c r="C150"/>
  <c r="M149"/>
  <c r="K149"/>
  <c r="X149" s="1"/>
  <c r="C149"/>
  <c r="V148"/>
  <c r="X141"/>
  <c r="W141" s="1"/>
  <c r="L141"/>
  <c r="J141" s="1"/>
  <c r="C141"/>
  <c r="L140"/>
  <c r="J140"/>
  <c r="C140"/>
  <c r="X139"/>
  <c r="W139" s="1"/>
  <c r="W138" s="1"/>
  <c r="L139"/>
  <c r="K139"/>
  <c r="J139"/>
  <c r="C139"/>
  <c r="X138"/>
  <c r="V138"/>
  <c r="M131"/>
  <c r="L131"/>
  <c r="K131"/>
  <c r="X131" s="1"/>
  <c r="W131" s="1"/>
  <c r="J131"/>
  <c r="C131"/>
  <c r="M130"/>
  <c r="L130"/>
  <c r="K130"/>
  <c r="X130" s="1"/>
  <c r="W130" s="1"/>
  <c r="C130"/>
  <c r="M129"/>
  <c r="L129"/>
  <c r="K129"/>
  <c r="X129" s="1"/>
  <c r="J129"/>
  <c r="C129"/>
  <c r="Z128"/>
  <c r="V128"/>
  <c r="X126"/>
  <c r="W126" s="1"/>
  <c r="J126"/>
  <c r="C126"/>
  <c r="X125"/>
  <c r="W125" s="1"/>
  <c r="J125"/>
  <c r="C125"/>
  <c r="X124"/>
  <c r="W124" s="1"/>
  <c r="J124"/>
  <c r="C124"/>
  <c r="X123"/>
  <c r="V123"/>
  <c r="K116"/>
  <c r="X116" s="1"/>
  <c r="W116" s="1"/>
  <c r="J116"/>
  <c r="C116"/>
  <c r="K115"/>
  <c r="X115" s="1"/>
  <c r="W115" s="1"/>
  <c r="C115"/>
  <c r="K114"/>
  <c r="X114" s="1"/>
  <c r="J114"/>
  <c r="C114"/>
  <c r="V113"/>
  <c r="X106"/>
  <c r="W106"/>
  <c r="J106"/>
  <c r="C106"/>
  <c r="J105"/>
  <c r="C105"/>
  <c r="K104"/>
  <c r="X104" s="1"/>
  <c r="J104"/>
  <c r="C104"/>
  <c r="V103"/>
  <c r="J101"/>
  <c r="C101"/>
  <c r="W100"/>
  <c r="J100"/>
  <c r="C100"/>
  <c r="K99"/>
  <c r="X99" s="1"/>
  <c r="C99"/>
  <c r="V98"/>
  <c r="K86"/>
  <c r="X86" s="1"/>
  <c r="W86" s="1"/>
  <c r="C86"/>
  <c r="K85"/>
  <c r="X85" s="1"/>
  <c r="W85" s="1"/>
  <c r="J85"/>
  <c r="C85"/>
  <c r="K84"/>
  <c r="X84" s="1"/>
  <c r="C84"/>
  <c r="V83"/>
  <c r="X81"/>
  <c r="W81" s="1"/>
  <c r="M81"/>
  <c r="K81"/>
  <c r="J81"/>
  <c r="C81"/>
  <c r="X80"/>
  <c r="W80" s="1"/>
  <c r="M80"/>
  <c r="K80"/>
  <c r="J80"/>
  <c r="C80"/>
  <c r="X79"/>
  <c r="W79" s="1"/>
  <c r="M79"/>
  <c r="K79"/>
  <c r="J79"/>
  <c r="C79"/>
  <c r="X78"/>
  <c r="V78"/>
  <c r="M76"/>
  <c r="L76"/>
  <c r="K76"/>
  <c r="X76" s="1"/>
  <c r="W76" s="1"/>
  <c r="J76"/>
  <c r="C76"/>
  <c r="M75"/>
  <c r="L75"/>
  <c r="K75"/>
  <c r="X75" s="1"/>
  <c r="W75" s="1"/>
  <c r="C75"/>
  <c r="M74"/>
  <c r="L74"/>
  <c r="K74"/>
  <c r="X74" s="1"/>
  <c r="J74"/>
  <c r="C74"/>
  <c r="V73"/>
  <c r="X71"/>
  <c r="W71"/>
  <c r="J71"/>
  <c r="C71"/>
  <c r="X70"/>
  <c r="W70"/>
  <c r="J70"/>
  <c r="C70"/>
  <c r="K69"/>
  <c r="X69" s="1"/>
  <c r="J69"/>
  <c r="C69"/>
  <c r="V68"/>
  <c r="W61"/>
  <c r="J61"/>
  <c r="C61"/>
  <c r="W60"/>
  <c r="J60"/>
  <c r="C60"/>
  <c r="X59"/>
  <c r="W59"/>
  <c r="J59"/>
  <c r="C59"/>
  <c r="X58"/>
  <c r="W58"/>
  <c r="V58"/>
  <c r="K56"/>
  <c r="X56" s="1"/>
  <c r="W56" s="1"/>
  <c r="C56"/>
  <c r="K55"/>
  <c r="X55" s="1"/>
  <c r="W55" s="1"/>
  <c r="J55"/>
  <c r="C55"/>
  <c r="K54"/>
  <c r="X54" s="1"/>
  <c r="C54"/>
  <c r="V53"/>
  <c r="K41"/>
  <c r="X41" s="1"/>
  <c r="C41"/>
  <c r="K40"/>
  <c r="X40" s="1"/>
  <c r="J40"/>
  <c r="C40"/>
  <c r="K39"/>
  <c r="X39" s="1"/>
  <c r="C39"/>
  <c r="V38"/>
  <c r="M31"/>
  <c r="J31" s="1"/>
  <c r="C31"/>
  <c r="M30"/>
  <c r="J30"/>
  <c r="C30"/>
  <c r="X29"/>
  <c r="W29" s="1"/>
  <c r="W28" s="1"/>
  <c r="M29"/>
  <c r="K29"/>
  <c r="J29"/>
  <c r="C29"/>
  <c r="X28"/>
  <c r="V28"/>
  <c r="X21"/>
  <c r="W21"/>
  <c r="M21"/>
  <c r="L21"/>
  <c r="J21" s="1"/>
  <c r="C21"/>
  <c r="X20"/>
  <c r="W20"/>
  <c r="M20"/>
  <c r="L20"/>
  <c r="J20" s="1"/>
  <c r="C20"/>
  <c r="C10" s="1"/>
  <c r="M19"/>
  <c r="L19"/>
  <c r="K19"/>
  <c r="X19" s="1"/>
  <c r="J19"/>
  <c r="C19"/>
  <c r="Z18"/>
  <c r="V18"/>
  <c r="Z14"/>
  <c r="Y14"/>
  <c r="Z11"/>
  <c r="Y11"/>
  <c r="V11"/>
  <c r="L11"/>
  <c r="F11"/>
  <c r="E11"/>
  <c r="D11"/>
  <c r="C11"/>
  <c r="Z10"/>
  <c r="Y10"/>
  <c r="Y8" s="1"/>
  <c r="V10"/>
  <c r="M10"/>
  <c r="K10"/>
  <c r="F10"/>
  <c r="E10"/>
  <c r="D10"/>
  <c r="Z9"/>
  <c r="Y9"/>
  <c r="V9"/>
  <c r="M9"/>
  <c r="L9"/>
  <c r="K9"/>
  <c r="G9"/>
  <c r="F9"/>
  <c r="E9"/>
  <c r="D9"/>
  <c r="C9"/>
  <c r="Z8"/>
  <c r="V8"/>
  <c r="AE36" i="4"/>
  <c r="E36"/>
  <c r="D36" s="1"/>
  <c r="AE35"/>
  <c r="E35"/>
  <c r="D35" s="1"/>
  <c r="AE34"/>
  <c r="E34"/>
  <c r="D34" s="1"/>
  <c r="AE33"/>
  <c r="E33"/>
  <c r="D33" s="1"/>
  <c r="AE32"/>
  <c r="E32"/>
  <c r="D32" s="1"/>
  <c r="AE31"/>
  <c r="E31"/>
  <c r="D31" s="1"/>
  <c r="AE30"/>
  <c r="E30"/>
  <c r="D30" s="1"/>
  <c r="AJ29"/>
  <c r="AF29"/>
  <c r="AE29"/>
  <c r="U29"/>
  <c r="T29"/>
  <c r="G29"/>
  <c r="F29"/>
  <c r="E29"/>
  <c r="AE28"/>
  <c r="E28"/>
  <c r="D28" s="1"/>
  <c r="C28" s="1"/>
  <c r="T28" i="3" s="1"/>
  <c r="AE27" i="4"/>
  <c r="E27"/>
  <c r="D27" s="1"/>
  <c r="C27" s="1"/>
  <c r="T27" i="3" s="1"/>
  <c r="AE26" i="4"/>
  <c r="E26"/>
  <c r="D26" s="1"/>
  <c r="C26" s="1"/>
  <c r="T26" i="3" s="1"/>
  <c r="AE25" i="4"/>
  <c r="E25"/>
  <c r="D25" s="1"/>
  <c r="C25" s="1"/>
  <c r="T25" i="3" s="1"/>
  <c r="AE24" i="4"/>
  <c r="E24"/>
  <c r="D24" s="1"/>
  <c r="C24" s="1"/>
  <c r="T24" i="3" s="1"/>
  <c r="AE23" i="4"/>
  <c r="E23"/>
  <c r="D23" s="1"/>
  <c r="C23" s="1"/>
  <c r="T23" i="3" s="1"/>
  <c r="AE22" i="4"/>
  <c r="E22"/>
  <c r="D22" s="1"/>
  <c r="C22" s="1"/>
  <c r="T22" i="3" s="1"/>
  <c r="AE21" i="4"/>
  <c r="E21"/>
  <c r="D21" s="1"/>
  <c r="C21" s="1"/>
  <c r="T21" i="3" s="1"/>
  <c r="AE20" i="4"/>
  <c r="E20"/>
  <c r="D20" s="1"/>
  <c r="C20" s="1"/>
  <c r="T20" i="3" s="1"/>
  <c r="AE19" i="4"/>
  <c r="E19"/>
  <c r="D19" s="1"/>
  <c r="C19" s="1"/>
  <c r="T19" i="3" s="1"/>
  <c r="AE18" i="4"/>
  <c r="E18"/>
  <c r="D18" s="1"/>
  <c r="AJ17"/>
  <c r="AF17"/>
  <c r="AE17"/>
  <c r="Y17"/>
  <c r="X17"/>
  <c r="U17"/>
  <c r="T17"/>
  <c r="G17"/>
  <c r="F17"/>
  <c r="E17"/>
  <c r="AE16"/>
  <c r="E16"/>
  <c r="D16" s="1"/>
  <c r="AE15"/>
  <c r="E15"/>
  <c r="D15" s="1"/>
  <c r="AE14"/>
  <c r="E14"/>
  <c r="D14" s="1"/>
  <c r="AE13"/>
  <c r="E13"/>
  <c r="D13" s="1"/>
  <c r="AE12"/>
  <c r="E12"/>
  <c r="D12" s="1"/>
  <c r="AE11"/>
  <c r="E11"/>
  <c r="D11" s="1"/>
  <c r="AJ10"/>
  <c r="AF10"/>
  <c r="AE10"/>
  <c r="Y10"/>
  <c r="X10"/>
  <c r="G10"/>
  <c r="F10"/>
  <c r="E10"/>
  <c r="AJ9"/>
  <c r="AF9"/>
  <c r="AE9"/>
  <c r="Y9"/>
  <c r="X9"/>
  <c r="U9"/>
  <c r="T9"/>
  <c r="G9"/>
  <c r="F9"/>
  <c r="E9"/>
  <c r="D8"/>
  <c r="E8" s="1"/>
  <c r="F8" s="1"/>
  <c r="G8" s="1"/>
  <c r="H8" s="1"/>
  <c r="I8" s="1"/>
  <c r="J8" s="1"/>
  <c r="K8" s="1"/>
  <c r="L8" s="1"/>
  <c r="M8" s="1"/>
  <c r="N8" s="1"/>
  <c r="O8" s="1"/>
  <c r="P8" s="1"/>
  <c r="Q8" s="1"/>
  <c r="R8" s="1"/>
  <c r="S8" s="1"/>
  <c r="T8" s="1"/>
  <c r="U8" s="1"/>
  <c r="V8" s="1"/>
  <c r="W8" s="1"/>
  <c r="X8" s="1"/>
  <c r="Y8" s="1"/>
  <c r="Z8" s="1"/>
  <c r="AA8" s="1"/>
  <c r="AB8" s="1"/>
  <c r="AC8" s="1"/>
  <c r="AD8" s="1"/>
  <c r="AE8" s="1"/>
  <c r="AF8" s="1"/>
  <c r="AG8" s="1"/>
  <c r="AH8" s="1"/>
  <c r="AI8" s="1"/>
  <c r="AJ8" s="1"/>
  <c r="AK8" s="1"/>
  <c r="B8"/>
  <c r="R3"/>
  <c r="W36" i="3"/>
  <c r="V36"/>
  <c r="W35"/>
  <c r="V35"/>
  <c r="W34"/>
  <c r="V34"/>
  <c r="W33"/>
  <c r="V33"/>
  <c r="W32"/>
  <c r="V32"/>
  <c r="W31"/>
  <c r="V31"/>
  <c r="W30"/>
  <c r="V30"/>
  <c r="W29"/>
  <c r="V29"/>
  <c r="N29"/>
  <c r="M29"/>
  <c r="K29"/>
  <c r="J29"/>
  <c r="I29"/>
  <c r="W28"/>
  <c r="V28"/>
  <c r="U28"/>
  <c r="S28"/>
  <c r="O28" s="1"/>
  <c r="W27"/>
  <c r="V27"/>
  <c r="U27"/>
  <c r="S27"/>
  <c r="O27" s="1"/>
  <c r="W26"/>
  <c r="V26"/>
  <c r="U26"/>
  <c r="S26"/>
  <c r="O26" s="1"/>
  <c r="W25"/>
  <c r="V25"/>
  <c r="U25"/>
  <c r="S25"/>
  <c r="O25" s="1"/>
  <c r="W24"/>
  <c r="V24"/>
  <c r="U24"/>
  <c r="S24"/>
  <c r="O24" s="1"/>
  <c r="W23"/>
  <c r="V23"/>
  <c r="U23"/>
  <c r="S23"/>
  <c r="O23" s="1"/>
  <c r="W22"/>
  <c r="V22"/>
  <c r="U22"/>
  <c r="S22"/>
  <c r="O22" s="1"/>
  <c r="W21"/>
  <c r="V21"/>
  <c r="U21"/>
  <c r="S21"/>
  <c r="O21" s="1"/>
  <c r="W20"/>
  <c r="V20"/>
  <c r="U20"/>
  <c r="S20"/>
  <c r="O20" s="1"/>
  <c r="W19"/>
  <c r="V19"/>
  <c r="U19"/>
  <c r="S19"/>
  <c r="O19" s="1"/>
  <c r="W18"/>
  <c r="V18"/>
  <c r="U18"/>
  <c r="W17"/>
  <c r="V17"/>
  <c r="U17"/>
  <c r="N17"/>
  <c r="N9" s="1"/>
  <c r="M17"/>
  <c r="K17"/>
  <c r="J17"/>
  <c r="I17"/>
  <c r="I9" s="1"/>
  <c r="W16"/>
  <c r="V16"/>
  <c r="W15"/>
  <c r="V15"/>
  <c r="W14"/>
  <c r="V14"/>
  <c r="W13"/>
  <c r="V13"/>
  <c r="W12"/>
  <c r="V12"/>
  <c r="W11"/>
  <c r="V11"/>
  <c r="W10"/>
  <c r="V10"/>
  <c r="V9" s="1"/>
  <c r="N10"/>
  <c r="M10"/>
  <c r="M9" s="1"/>
  <c r="K10"/>
  <c r="J10"/>
  <c r="J9" s="1"/>
  <c r="I10"/>
  <c r="W9"/>
  <c r="K9"/>
  <c r="C8"/>
  <c r="D8" s="1"/>
  <c r="E8" s="1"/>
  <c r="F8" s="1"/>
  <c r="G8" s="1"/>
  <c r="H8" s="1"/>
  <c r="I8" s="1"/>
  <c r="J8" s="1"/>
  <c r="K8" s="1"/>
  <c r="L8" s="1"/>
  <c r="M8" s="1"/>
  <c r="N8" s="1"/>
  <c r="O8" s="1"/>
  <c r="P8" s="1"/>
  <c r="Q8" s="1"/>
  <c r="R8" s="1"/>
  <c r="S8" s="1"/>
  <c r="T8" s="1"/>
  <c r="U8" s="1"/>
  <c r="V8" s="1"/>
  <c r="W8" s="1"/>
  <c r="X8" s="1"/>
  <c r="B8"/>
  <c r="X14" i="2"/>
  <c r="W14"/>
  <c r="C11" i="4" l="1"/>
  <c r="D10"/>
  <c r="U11" i="3"/>
  <c r="C12" i="4"/>
  <c r="T12" i="3" s="1"/>
  <c r="S12" s="1"/>
  <c r="O12" s="1"/>
  <c r="U12"/>
  <c r="C13" i="4"/>
  <c r="T13" i="3" s="1"/>
  <c r="S13" s="1"/>
  <c r="O13" s="1"/>
  <c r="U13"/>
  <c r="C14" i="4"/>
  <c r="T14" i="3" s="1"/>
  <c r="S14" s="1"/>
  <c r="O14" s="1"/>
  <c r="U14"/>
  <c r="C15" i="4"/>
  <c r="T15" i="3" s="1"/>
  <c r="S15" s="1"/>
  <c r="O15" s="1"/>
  <c r="U15"/>
  <c r="C16" i="4"/>
  <c r="T16" i="3" s="1"/>
  <c r="S16" s="1"/>
  <c r="O16" s="1"/>
  <c r="U16"/>
  <c r="C18" i="4"/>
  <c r="D17"/>
  <c r="C30"/>
  <c r="D29"/>
  <c r="U30" i="3"/>
  <c r="C31" i="4"/>
  <c r="T31" i="3" s="1"/>
  <c r="S31" s="1"/>
  <c r="O31" s="1"/>
  <c r="U31"/>
  <c r="C32" i="4"/>
  <c r="T32" i="3" s="1"/>
  <c r="S32" s="1"/>
  <c r="O32" s="1"/>
  <c r="U32"/>
  <c r="C33" i="4"/>
  <c r="T33" i="3" s="1"/>
  <c r="S33" s="1"/>
  <c r="O33" s="1"/>
  <c r="U33"/>
  <c r="C34" i="4"/>
  <c r="T34" i="3" s="1"/>
  <c r="S34" s="1"/>
  <c r="O34" s="1"/>
  <c r="U34"/>
  <c r="C35" i="4"/>
  <c r="T35" i="3" s="1"/>
  <c r="S35" s="1"/>
  <c r="O35" s="1"/>
  <c r="U35"/>
  <c r="C36" i="4"/>
  <c r="T36" i="3" s="1"/>
  <c r="S36" s="1"/>
  <c r="O36" s="1"/>
  <c r="U36"/>
  <c r="W39" i="5"/>
  <c r="X38"/>
  <c r="W54"/>
  <c r="W53" s="1"/>
  <c r="X53"/>
  <c r="W69"/>
  <c r="W68" s="1"/>
  <c r="X68"/>
  <c r="W74"/>
  <c r="W73" s="1"/>
  <c r="X73"/>
  <c r="W104"/>
  <c r="W103" s="1"/>
  <c r="X103"/>
  <c r="W114"/>
  <c r="W113" s="1"/>
  <c r="X113"/>
  <c r="W149"/>
  <c r="W148" s="1"/>
  <c r="X148"/>
  <c r="W204"/>
  <c r="W203" s="1"/>
  <c r="X203"/>
  <c r="X228"/>
  <c r="W229"/>
  <c r="W228" s="1"/>
  <c r="W239"/>
  <c r="W238" s="1"/>
  <c r="X238"/>
  <c r="W259"/>
  <c r="W258" s="1"/>
  <c r="X258"/>
  <c r="W264"/>
  <c r="W263" s="1"/>
  <c r="X263"/>
  <c r="W78"/>
  <c r="W123"/>
  <c r="W208"/>
  <c r="W19"/>
  <c r="X9"/>
  <c r="X18"/>
  <c r="W40"/>
  <c r="W10" s="1"/>
  <c r="X10"/>
  <c r="X11"/>
  <c r="W41"/>
  <c r="W11" s="1"/>
  <c r="W84"/>
  <c r="W83" s="1"/>
  <c r="X83"/>
  <c r="W99"/>
  <c r="W98" s="1"/>
  <c r="X98"/>
  <c r="W129"/>
  <c r="W128" s="1"/>
  <c r="X128"/>
  <c r="W169"/>
  <c r="W168" s="1"/>
  <c r="X168"/>
  <c r="W174"/>
  <c r="W173" s="1"/>
  <c r="X173"/>
  <c r="W214"/>
  <c r="W213" s="1"/>
  <c r="X213"/>
  <c r="W224"/>
  <c r="W223" s="1"/>
  <c r="X223"/>
  <c r="X243"/>
  <c r="W244"/>
  <c r="W243" s="1"/>
  <c r="W249"/>
  <c r="W248" s="1"/>
  <c r="X248"/>
  <c r="L10"/>
  <c r="K11"/>
  <c r="M11"/>
  <c r="J39"/>
  <c r="J41"/>
  <c r="J11" s="1"/>
  <c r="J54"/>
  <c r="J56"/>
  <c r="J75"/>
  <c r="J10" s="1"/>
  <c r="J84"/>
  <c r="J86"/>
  <c r="J99"/>
  <c r="J115"/>
  <c r="J130"/>
  <c r="J149"/>
  <c r="J150"/>
  <c r="J151"/>
  <c r="J175"/>
  <c r="J205"/>
  <c r="J214"/>
  <c r="J216"/>
  <c r="J224"/>
  <c r="J225"/>
  <c r="J226"/>
  <c r="J229"/>
  <c r="J231"/>
  <c r="J240"/>
  <c r="J244"/>
  <c r="J246"/>
  <c r="J249"/>
  <c r="J259"/>
  <c r="J260"/>
  <c r="J261"/>
  <c r="C10" i="4" l="1"/>
  <c r="T11" i="3"/>
  <c r="J9" i="5"/>
  <c r="X8"/>
  <c r="W38"/>
  <c r="U10" i="3"/>
  <c r="W18" i="5"/>
  <c r="W9"/>
  <c r="W8" s="1"/>
  <c r="C29" i="4"/>
  <c r="T30" i="3"/>
  <c r="C17" i="4"/>
  <c r="T18" i="3"/>
  <c r="U29"/>
  <c r="D9" i="4"/>
  <c r="C9" l="1"/>
  <c r="T17" i="3"/>
  <c r="S18"/>
  <c r="S30"/>
  <c r="T29"/>
  <c r="S11"/>
  <c r="T10"/>
  <c r="U9"/>
  <c r="S29" l="1"/>
  <c r="O30"/>
  <c r="O29" s="1"/>
  <c r="O18"/>
  <c r="O17" s="1"/>
  <c r="S17"/>
  <c r="T9"/>
  <c r="S10"/>
  <c r="S9" s="1"/>
  <c r="O11"/>
  <c r="O10" s="1"/>
  <c r="O9" s="1"/>
</calcChain>
</file>

<file path=xl/sharedStrings.xml><?xml version="1.0" encoding="utf-8"?>
<sst xmlns="http://schemas.openxmlformats.org/spreadsheetml/2006/main" count="693" uniqueCount="254">
  <si>
    <t>Подписан акт приемки</t>
  </si>
  <si>
    <t>Подрядчик определен по конкурсу</t>
  </si>
  <si>
    <t>Работы завершены, оплачено</t>
  </si>
  <si>
    <t>Исключен</t>
  </si>
  <si>
    <t>Согласование договора</t>
  </si>
  <si>
    <t>Работы приняты, оформление документов</t>
  </si>
  <si>
    <t>Разработка</t>
  </si>
  <si>
    <t>Отмена закупки</t>
  </si>
  <si>
    <t>Работы остановлены</t>
  </si>
  <si>
    <t>На конкурсе</t>
  </si>
  <si>
    <t>Расторжение договора</t>
  </si>
  <si>
    <t>Приостановлен/Расторжение</t>
  </si>
  <si>
    <t>Согласование</t>
  </si>
  <si>
    <t xml:space="preserve"> ПРИЛОЖЕНИЕ 2
"УТВЕРЖДЕН"
постановлением администрации Пильнинского муниципального района
Нижегородской области
от «__» декабря 2020 г. № 
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</si>
  <si>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Нижегородской области, в отношении многоквартирных домов Пильнинского муниципального района на 2017-2019 годы</t>
  </si>
  <si>
    <t>Таблица 1</t>
  </si>
  <si>
    <t>Финансовое обеспечение многоквартирных домов, находящихся на территории Нижегородской области, в отношении многоквартирных домов Пильнинского муниципального района, общее имущество которых подлежит капитальному ремонту в 2017-2019 годах, включенных в краткосрочный план</t>
  </si>
  <si>
    <t>№п/п</t>
  </si>
  <si>
    <t>Наименование муниципального района (городского округа)</t>
  </si>
  <si>
    <t>Общая площадь жилых и нежилых помещений в МКД, участвующих в региональной программе капитального ремонта общего имущества в многоквартирных домах, расположенных на территории Нижегородской области</t>
  </si>
  <si>
    <t xml:space="preserve">Общая площадь жилых и нежилых помещений, выбывших из региональной программы </t>
  </si>
  <si>
    <t xml:space="preserve">Общая площадь жилых и нежилых помещений, вновь включенных в региональную программу </t>
  </si>
  <si>
    <t xml:space="preserve"> размер взноса на капитальный ремонт МКД</t>
  </si>
  <si>
    <t>Планируемый объем начислений в месяц</t>
  </si>
  <si>
    <t xml:space="preserve">Планируемый процент сбора взносов на капитальный ремонт </t>
  </si>
  <si>
    <t>Доля, направленная на капитальный ремонт в соотвествии со ст. 32 Закона Нижегородской области  от 28.11.2013 № 159-З (счет у регионального оператора РО)</t>
  </si>
  <si>
    <t>Планируемые средства государственной и муниципальной поддержки</t>
  </si>
  <si>
    <t>Остаток средств, неиспользованных региональным оператором в предыдущем году</t>
  </si>
  <si>
    <t xml:space="preserve">Планируемые средва на капитальный ремонт </t>
  </si>
  <si>
    <t>Всего</t>
  </si>
  <si>
    <t>в  том числе</t>
  </si>
  <si>
    <t>в том числе</t>
  </si>
  <si>
    <t>Всего средств на капитальный ремонт по Нижегородской области (столбец 18+столбец 24 + столбец 25 + столбец 26)</t>
  </si>
  <si>
    <t>у регионального оператора (РО)</t>
  </si>
  <si>
    <t>на спец. счете у реионального оператора (СчРО)</t>
  </si>
  <si>
    <t>на спец. счете ТСЖ/ЖК/УО</t>
  </si>
  <si>
    <t>Объем  начисления  (столбец 4 х столбец 9) (счет у регионального оператора РО)</t>
  </si>
  <si>
    <t>Объем  начисления  (столбец 5 х столбец 9) (спец.счет у регионального оператора СчРО</t>
  </si>
  <si>
    <t>Объем  начисления  (столбец 6 х столбец 9) (спец.счета ТСЖ/ЖК/УО)</t>
  </si>
  <si>
    <t>На счете у регионального оператора (РО)</t>
  </si>
  <si>
    <t xml:space="preserve"> На спец.счете у регионального оператора (СчРО)</t>
  </si>
  <si>
    <t>На спец. счетах  ТСЖ/ЖК/УО</t>
  </si>
  <si>
    <t>за счет средств Фонда содействия реформированию ЖКХ</t>
  </si>
  <si>
    <t>за счет средств бюджета субъекта Российской Федерации</t>
  </si>
  <si>
    <t>за счет средств местного бюджета</t>
  </si>
  <si>
    <t>На счете у регионального оператора (РО) (столбец 11 х столбец 14 х столбец 17 х  12 мес) + столбец 22</t>
  </si>
  <si>
    <t>На спец. счете у регионального оператора (СчРО) (столбец 12 х столбец 15  х  12 мес)  (по МКД включенных в краткосрочный план)</t>
  </si>
  <si>
    <t xml:space="preserve"> На специальных счетах ТСЖ/ЖК/УО (столбец 13 х столбец 16  х  12 мес)  (по МКД включенных в краткосрочный план)</t>
  </si>
  <si>
    <t xml:space="preserve">кв.м </t>
  </si>
  <si>
    <t>руб.</t>
  </si>
  <si>
    <t>%</t>
  </si>
  <si>
    <t>Всего по Пильнинскому муниципальному  району на 2017-2019 годы</t>
  </si>
  <si>
    <t>по МО на 2017 год</t>
  </si>
  <si>
    <t>по МО на 2018 год</t>
  </si>
  <si>
    <t>по МО на 2019 год</t>
  </si>
  <si>
    <t>Таблица 2</t>
  </si>
  <si>
    <t>Перечень  многоквартирных домов, находящихся на территории Нижегородской области, в отношении многоквартирных домов Пильнинского муниципального района, общее имущество которых подлежит капитальному ремонту в 2017-2019 годах, включенных в краткосрочный план</t>
  </si>
  <si>
    <t>№ п/п</t>
  </si>
  <si>
    <t>Адрес МКД</t>
  </si>
  <si>
    <t>Год ввода в эксплуатацию</t>
  </si>
  <si>
    <t>Завершение последнего капитального ремонта</t>
  </si>
  <si>
    <t>Способ формирования Фонда: спецсчет - ТСЖ/ЖК/УО;спецсчет у рег. оператора - СчРО;счет рег. Оператора - РО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</si>
  <si>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</si>
  <si>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</si>
  <si>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</si>
  <si>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</si>
  <si>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</si>
  <si>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</si>
  <si>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>Источники финансирования капитального ремонта</t>
  </si>
  <si>
    <t>Стоимость капитального ремонта</t>
  </si>
  <si>
    <t>Плановая дата завершения работ</t>
  </si>
  <si>
    <t>Всего:</t>
  </si>
  <si>
    <t xml:space="preserve">Жилых помещений </t>
  </si>
  <si>
    <t xml:space="preserve">Нежилых помещений </t>
  </si>
  <si>
    <t>В том числе жилых помещений, находящихся в собственности граждан</t>
  </si>
  <si>
    <t>в том числе:</t>
  </si>
  <si>
    <t>За счет средств Фонда содействия реформированию ЖКХ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</si>
  <si>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</si>
  <si>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</si>
  <si>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в МКД</t>
  </si>
  <si>
    <t xml:space="preserve">Стоимость строительно-монтажных работ (СМР) </t>
  </si>
  <si>
    <t>Стоимость проектных работ  (ПИР)</t>
  </si>
  <si>
    <t>Стоимость затрат на осуществление строительного контроля (технического надзора), авторского надзора применительно к объектам культурного наследия</t>
  </si>
  <si>
    <t>Иные виды работ и услуг по капитальному ремонту, предусмотренные ст.20 Закона НО от 28.11.2013 №159-З</t>
  </si>
  <si>
    <t>кв.м</t>
  </si>
  <si>
    <t>чел.</t>
  </si>
  <si>
    <t>мм.гггг</t>
  </si>
  <si>
    <t>Всего по Пильнинскому муниципальному району на 2017-2019 годы</t>
  </si>
  <si>
    <t/>
  </si>
  <si>
    <t>Итого по МО на период 2017 год</t>
  </si>
  <si>
    <t>р.п.Пильна, ул.40 лет Победы, д.19</t>
  </si>
  <si>
    <t>не было</t>
  </si>
  <si>
    <t>РО</t>
  </si>
  <si>
    <t>К</t>
  </si>
  <si>
    <t>12.2017</t>
  </si>
  <si>
    <t>р.п.Пильна, ул.40 лет Победы, д.7</t>
  </si>
  <si>
    <t>р.п.Пильна, ул.Блохина, д.7</t>
  </si>
  <si>
    <t>р.п.Пильна, ул.Блохина, д.9</t>
  </si>
  <si>
    <t>р.п.Пильна, ул.Революции, д.28</t>
  </si>
  <si>
    <t>р.п.Пильна, ул.Калинина, д.29</t>
  </si>
  <si>
    <t>Итого по МО на период 2018 год</t>
  </si>
  <si>
    <t>р.п.Пильна, ул.40 лет Победы, д.9</t>
  </si>
  <si>
    <t>12.2018</t>
  </si>
  <si>
    <t>р.п.Пильна, ул.Калинина, д.50</t>
  </si>
  <si>
    <t>не был</t>
  </si>
  <si>
    <t>р.п.Пильна, ул.Калинина, д.60</t>
  </si>
  <si>
    <t>р.п.Пильна, ул.Калинина, д.64</t>
  </si>
  <si>
    <t>р.п.Пильна, ул.Калинина, д.68</t>
  </si>
  <si>
    <t>р.п.Пильна, ул.Калинина, д.62</t>
  </si>
  <si>
    <t>р.п.Пильна, ул.Калинина, д.66</t>
  </si>
  <si>
    <t>Итого по МО на период 2019 год</t>
  </si>
  <si>
    <t>12.2019</t>
  </si>
  <si>
    <t>р.п.Пильна, ул.Ленина, д.89</t>
  </si>
  <si>
    <t>р.п.Пильна, ул.Мира, д.2</t>
  </si>
  <si>
    <t>Таблица 3</t>
  </si>
  <si>
    <t>Реестр видов работ и услуг в многоквартирных домов, находящихся на территории Нижегородской области, в отношении мнгоквартирных домов Пильнинского муниципального района, общее имущество которых подлежит капитальному ремонту в 2017-2019 годах, включенных в краткосрочный план</t>
  </si>
  <si>
    <r>
      <t xml:space="preserve">ВСЕГО стоимость капитального ремонта                                                           </t>
    </r>
    <r>
      <rPr>
        <sz val="9"/>
        <rFont val="Times New Roman"/>
      </rPr>
      <t>(столбец 4 +столбец 31+ столбец 36 + столбец 37)</t>
    </r>
  </si>
  <si>
    <t>СМР</t>
  </si>
  <si>
    <t>ПИР</t>
  </si>
  <si>
    <t xml:space="preserve">Осуществление строительного контроля (технического надзора), авторского надзора применительно к объектам культурного наследия </t>
  </si>
  <si>
    <t>Всего стоимость капитального ремонта СМР</t>
  </si>
  <si>
    <t>Всего ПИР</t>
  </si>
  <si>
    <t xml:space="preserve">Всего  ремонт внутридомовых инженерных систем </t>
  </si>
  <si>
    <t>Ремонт или замена лифтового оборудования, признанного непригодным для эксплуатации или отработавшего нормативный срок эксплуатации, ремонт лифтовых шахт</t>
  </si>
  <si>
    <t>Ремонт крыши</t>
  </si>
  <si>
    <t>Ремонт подвальных помещений, относящихся к общему имуществу в МКД</t>
  </si>
  <si>
    <t>Ремонт фасада и (или) осуществляемое в соответствии с ч.3 ст.20 Закона НО от 28.11.2013 №159-З утепление фасада</t>
  </si>
  <si>
    <t>Замена признанных непригодными к применению коллективных (общедомовых) приборов учёта потребления ресурсов, необходимых для предоставления коммунальных услуг (тепловой энергии, гороячей и холодной воды, электрической энергии, газ)  (ПУ)</t>
  </si>
  <si>
    <t>Ремонт фундамента МКД</t>
  </si>
  <si>
    <t>Установка или замена признанных непригодными к применению узлов управления и регулирования потребления ресурсов, необходимых для предоставлениякоммунальных услуг (тепловой энергии, гороячей и холодной воды, электрической энергии, газ) (УУ, УР)</t>
  </si>
  <si>
    <t xml:space="preserve">Ремонт системы дымоудаления </t>
  </si>
  <si>
    <t>Разработка проектной, научено-проектной  (применительно к объектам культурного наследия (памятникам истории и культуры) народов РФ) документации для капитального ремонта, сметной документации на выполнение работ и (или) услуг по капитальному ремонту</t>
  </si>
  <si>
    <t>Проведение экспертизы проектной и (или) сметной документации в соответствии с законодательством РФ</t>
  </si>
  <si>
    <t>Обследование технического состояния МКДи (или) элементов МКД и (или) инженерных систем МКД</t>
  </si>
  <si>
    <t>Инженерные изыскания, проводимые специализированной организацией</t>
  </si>
  <si>
    <t>электроснабжение</t>
  </si>
  <si>
    <t>теплоснабжение</t>
  </si>
  <si>
    <t>газоснабжение</t>
  </si>
  <si>
    <t xml:space="preserve">холодное водоснабжение </t>
  </si>
  <si>
    <t>горячее водоснабжение</t>
  </si>
  <si>
    <t>водоотведение</t>
  </si>
  <si>
    <t>м</t>
  </si>
  <si>
    <t>ед.</t>
  </si>
  <si>
    <t>кв.м.</t>
  </si>
  <si>
    <t>куб.м.</t>
  </si>
  <si>
    <t xml:space="preserve">Всего по Нижегородской области на 2017-2019 годы </t>
  </si>
  <si>
    <t>Итого на 2017 год</t>
  </si>
  <si>
    <t>Итого на 2018 год</t>
  </si>
  <si>
    <t>Итого на 2019 год</t>
  </si>
  <si>
    <t>Ардатовский муниципальный район</t>
  </si>
  <si>
    <t>Всего по Ардатовскому муниципальному району на 2017-2019 годы</t>
  </si>
  <si>
    <t>Арзамасский муниципальный район</t>
  </si>
  <si>
    <t>Всего по Арзамасскому муниципальному району на 2017-2019 годы</t>
  </si>
  <si>
    <t>Балахнинский муниципальный район</t>
  </si>
  <si>
    <t>Всего по Балахнинскому муниципальному району на 2017-2019 годы</t>
  </si>
  <si>
    <t>Богородский муниципальный район</t>
  </si>
  <si>
    <t>Всего по Богородскому муниципальному району на 2017-2019 годы</t>
  </si>
  <si>
    <t>Большеболдинский муниципальный район</t>
  </si>
  <si>
    <t xml:space="preserve">Всего по Большеболдинскому муниципальному району на 2017-2019 годы </t>
  </si>
  <si>
    <t>Большемурашкинский муниципальный район</t>
  </si>
  <si>
    <t>Всего по Большемурашкинскому муниципальному району на 2017-2019 годы</t>
  </si>
  <si>
    <t>Бутурлинский муниципальный район</t>
  </si>
  <si>
    <t>Всего по Бутурлинскому муниципальному району на 2017-2019 годы</t>
  </si>
  <si>
    <t>Вадский муниципальный район</t>
  </si>
  <si>
    <t xml:space="preserve">Всего по Вадскому муниципальному району на 2017-2019 годы </t>
  </si>
  <si>
    <t>Варнавинский муниципальный район</t>
  </si>
  <si>
    <t>Всего по Варнавинскому муниципальному району на 2017-2019 годы</t>
  </si>
  <si>
    <t>Вачский муниципальный район</t>
  </si>
  <si>
    <t>Всего по Вачскому муниципальному району на 2017-2019 годы</t>
  </si>
  <si>
    <t>Ветлужский муниципальный район</t>
  </si>
  <si>
    <t>Всего по Ветлужскому муниципальному району на 2017-2019 годы</t>
  </si>
  <si>
    <t>Вознесенский муниципальный район</t>
  </si>
  <si>
    <t>Всего по Вознесенскому муниципальному району на 2017-2019 годы</t>
  </si>
  <si>
    <t>Володарский муниципальный район</t>
  </si>
  <si>
    <t>Всего по Володарскому муниципальному району на 2017-2019 годы</t>
  </si>
  <si>
    <t>Воротынский муниципальный район</t>
  </si>
  <si>
    <t>Всего по Воротынскому муниципальному району на 2017-2019 годы</t>
  </si>
  <si>
    <t>Воскресенский муниципальный район</t>
  </si>
  <si>
    <t xml:space="preserve">Всего по Воскресенскому муниципальному району на 2017-2019 годы </t>
  </si>
  <si>
    <t>Гагинский муниципальный район</t>
  </si>
  <si>
    <t>Всего по Гагинскому муниципальному району на 2017-2019 годы</t>
  </si>
  <si>
    <t>Городецкий муниципальный район</t>
  </si>
  <si>
    <t xml:space="preserve">Всего по Городецкому муниципальному району на 2017-2019 годы </t>
  </si>
  <si>
    <t>Дальнеконстантиновский муниципальный район</t>
  </si>
  <si>
    <t>Всего по Дальнеконстантиновскому муниципальному району на 2017-2019 годы</t>
  </si>
  <si>
    <t>Дивеевский муниципальный район</t>
  </si>
  <si>
    <t>Всего по Дивеевскому муниципальному району на 2017-2019 годы</t>
  </si>
  <si>
    <t>Княгининский муниципальный район</t>
  </si>
  <si>
    <t>Всего по Княгининскому муниципальному районуна 2017-2019 годы</t>
  </si>
  <si>
    <t>Ковернинский муниципальный район</t>
  </si>
  <si>
    <t>Всего по Ковернинскому муниципальному району на 2017-2019 годы</t>
  </si>
  <si>
    <t>Краснобаковский муниципальный район</t>
  </si>
  <si>
    <t>Всего по Краснобаковскому муниципальному району на 2017-2019 годы</t>
  </si>
  <si>
    <t>Краснооктябрьский муниципальный район</t>
  </si>
  <si>
    <t>Всего по Краснооктябрьском муниципальному району на 2017-2019 годы</t>
  </si>
  <si>
    <t>Кстовский муниципальный район</t>
  </si>
  <si>
    <t>Всего по Кстовскому муниципальному району на 2017-2019 годы</t>
  </si>
  <si>
    <t>Городской округ город Кулебаки</t>
  </si>
  <si>
    <t>Всего по городскому округу город Кулебаки на 2017-2019 годы</t>
  </si>
  <si>
    <t>Лукояновский муниципальный район</t>
  </si>
  <si>
    <t xml:space="preserve">Всего по Лукояновскому муниципальному роайону на 2017-2019 годы </t>
  </si>
  <si>
    <t>Лысковский муниципальный район</t>
  </si>
  <si>
    <t xml:space="preserve">Всего по Лысковскому муниципальному району на 2017-2019 годы </t>
  </si>
  <si>
    <t>Городской округ Навашинский</t>
  </si>
  <si>
    <t>Всего по городскому округу Навашинский на 2017-2019 годы</t>
  </si>
  <si>
    <t>Павловский муниципальный район</t>
  </si>
  <si>
    <t>Всего по Павловскому муниципальному району на 2017-2019 годы</t>
  </si>
  <si>
    <t>Перевозский муниципальный район</t>
  </si>
  <si>
    <t>Всего по Перевозскому муниципальному району на 2017-2019 годы</t>
  </si>
  <si>
    <t>Пильнинский муниципальный район</t>
  </si>
  <si>
    <t>Починковский муниципальный район</t>
  </si>
  <si>
    <t>Всего по Починковскому муниципальному району на 2017-2019 годы</t>
  </si>
  <si>
    <t>Сергачский муниципальный район</t>
  </si>
  <si>
    <t>Всего по Сергачскому муниципальному району на 2017-2019 годы</t>
  </si>
  <si>
    <t>Сеченовский муниципальный район</t>
  </si>
  <si>
    <t>Всего по Сеченовскому муниципальному району на 2017-2019 годы</t>
  </si>
  <si>
    <t>Городской округ Сокольский</t>
  </si>
  <si>
    <t>Всего по городскому округу Сокольский на 2017-2019 годы</t>
  </si>
  <si>
    <t>Сосновский муниципальный район</t>
  </si>
  <si>
    <t>Всего по Сосновскому муниципальному району на 2017-2019 годы</t>
  </si>
  <si>
    <t>Спасский муниципальный район</t>
  </si>
  <si>
    <t>Всего по Спасскому муниципальному району на 2017-2019 годы</t>
  </si>
  <si>
    <t>Тонкинский муниципальный район</t>
  </si>
  <si>
    <t>Всего по Тонкинскому муниципальному району на 2017-2019 годы</t>
  </si>
  <si>
    <t>Тоншаевский муниципальный район</t>
  </si>
  <si>
    <t>Всего по Тоншаевскому муниципальному району на 2017-2019 годы</t>
  </si>
  <si>
    <t>Уренский муниципальный район</t>
  </si>
  <si>
    <t>Всего по Уренскому муниципальному району на 2017-2019 годы</t>
  </si>
  <si>
    <t>Городской округ город Чкаловск</t>
  </si>
  <si>
    <t>Всего по городскому округу город Чкаловск 2017-2019 годы</t>
  </si>
  <si>
    <t>Шарангский муниципальный район</t>
  </si>
  <si>
    <t>Всего по Шарангскому муниципальному району на 2017-2019 годы</t>
  </si>
  <si>
    <t>Шатковский муниципальный район</t>
  </si>
  <si>
    <t>Всего по Шатковскому муниципальному району на 2017-2019 годы</t>
  </si>
  <si>
    <t>Городской округ город Арзамас</t>
  </si>
  <si>
    <t>Всего по городскому округу город Арзамас на 2017-2019 годы</t>
  </si>
  <si>
    <t>Городской округ город Бор</t>
  </si>
  <si>
    <t>Всего по городскому округу город Бор на 2017-2019 годы</t>
  </si>
  <si>
    <t>Городской округ город Выкса</t>
  </si>
  <si>
    <t>Всего по городскому округу город Выкса на 2017-2019 годы</t>
  </si>
  <si>
    <t>Городской округ город Дзержинск</t>
  </si>
  <si>
    <t>Всего по городскому округу город Дзержинск на 2017-2019 годы</t>
  </si>
  <si>
    <t>Городской округ город Первомайск</t>
  </si>
  <si>
    <t>Всего по городскому округу город Первомайск на 2017-2019 годы</t>
  </si>
  <si>
    <t>Городской округ город Саров</t>
  </si>
  <si>
    <t>Всего по городскому округу город Саров на 2017-2019 годы</t>
  </si>
  <si>
    <t>Городской округ Семеновский</t>
  </si>
  <si>
    <t xml:space="preserve">Всего по городскому округу Семеновский на 2017-2019 годы </t>
  </si>
  <si>
    <t>Городской округ город Шахунья</t>
  </si>
  <si>
    <t>Всего по городскому округу город Шахунья на 2017-2019 годы</t>
  </si>
  <si>
    <t>Городской округ город Нижний Новгород</t>
  </si>
  <si>
    <t>Всего по городскому округу город Нижний Новгород на 2017-2019 годы</t>
  </si>
  <si>
    <t>увеличен процент сбора</t>
  </si>
  <si>
    <t>снижен процент сбора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</si>
</sst>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0.0"/>
    <numFmt numFmtId="166" formatCode="_-* #,##0.00&quot; &quot;_₽_-;&quot;-&quot;* #,##0.00&quot; &quot;_₽_-;_-* &quot;-&quot;&quot; &quot;_₽_-;_-@_-"/>
  </numFmts>
  <fonts count="26">
    <font>
      <sz val="11"/>
      <color theme="1"/>
      <name val="Calibri"/>
      <scheme val="minor"/>
    </font>
    <font>
      <sz val="10"/>
      <color indexed="64"/>
      <name val="Times New Roman"/>
    </font>
    <font>
      <b/>
      <sz val="9"/>
      <name val="Tahoma"/>
    </font>
    <font>
      <sz val="11"/>
      <color indexed="64"/>
      <name val="Calibri"/>
    </font>
    <font>
      <sz val="10"/>
      <name val="Arial Cyr"/>
    </font>
    <font>
      <sz val="14"/>
      <color indexed="64"/>
      <name val="Times New Roman"/>
    </font>
    <font>
      <i/>
      <sz val="11"/>
      <color indexed="23"/>
      <name val="Calibri"/>
    </font>
    <font>
      <sz val="10"/>
      <name val="Helv"/>
    </font>
    <font>
      <sz val="9"/>
      <name val="Calibri"/>
      <scheme val="minor"/>
    </font>
    <font>
      <b/>
      <sz val="9"/>
      <name val="Calibri"/>
      <scheme val="minor"/>
    </font>
    <font>
      <sz val="9"/>
      <name val="Times New Roman"/>
    </font>
    <font>
      <b/>
      <sz val="9"/>
      <name val="Times New Roman"/>
    </font>
    <font>
      <sz val="9"/>
      <name val="Arial Cyr"/>
    </font>
    <font>
      <sz val="9"/>
      <color theme="1"/>
      <name val="Calibri"/>
      <scheme val="minor"/>
    </font>
    <font>
      <sz val="9"/>
      <color theme="1"/>
      <name val="Times New Roman"/>
    </font>
    <font>
      <sz val="8"/>
      <name val="Calibri"/>
      <scheme val="minor"/>
    </font>
    <font>
      <sz val="8"/>
      <name val="Times New Roman"/>
    </font>
    <font>
      <b/>
      <sz val="8"/>
      <name val="Times New Roman"/>
    </font>
    <font>
      <b/>
      <sz val="8"/>
      <name val="Calibri"/>
      <scheme val="minor"/>
    </font>
    <font>
      <sz val="8"/>
      <color theme="1"/>
      <name val="Calibri"/>
      <scheme val="minor"/>
    </font>
    <font>
      <sz val="8"/>
      <color theme="1"/>
      <name val="Times New Roman"/>
    </font>
    <font>
      <b/>
      <sz val="8"/>
      <color theme="1"/>
      <name val="Times New Roman"/>
    </font>
    <font>
      <b/>
      <sz val="8"/>
      <color theme="1"/>
      <name val="Calibri"/>
      <scheme val="minor"/>
    </font>
    <font>
      <sz val="8"/>
      <color rgb="FF00B050"/>
      <name val="Times New Roman"/>
    </font>
    <font>
      <i/>
      <sz val="9"/>
      <name val="Times New Roman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 applyBorder="0">
      <alignment horizontal="center" vertical="center" wrapText="1"/>
    </xf>
    <xf numFmtId="0" fontId="25" fillId="0" borderId="0"/>
    <xf numFmtId="0" fontId="3" fillId="0" borderId="0"/>
    <xf numFmtId="0" fontId="3" fillId="0" borderId="0"/>
    <xf numFmtId="0" fontId="4" fillId="0" borderId="0"/>
    <xf numFmtId="0" fontId="2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6" fillId="0" borderId="0" applyNumberFormat="0" applyFill="0" applyBorder="0"/>
    <xf numFmtId="9" fontId="3" fillId="0" borderId="0" applyFont="0" applyFill="0" applyBorder="0"/>
    <xf numFmtId="0" fontId="7" fillId="0" borderId="0"/>
    <xf numFmtId="43" fontId="25" fillId="0" borderId="0" applyFont="0" applyFill="0" applyBorder="0"/>
    <xf numFmtId="164" fontId="4" fillId="0" borderId="0" applyFont="0" applyFill="0" applyBorder="0"/>
    <xf numFmtId="164" fontId="4" fillId="0" borderId="0" applyFont="0" applyFill="0" applyBorder="0"/>
  </cellStyleXfs>
  <cellXfs count="252">
    <xf numFmtId="0" fontId="0" fillId="0" borderId="0" xfId="0"/>
    <xf numFmtId="0" fontId="8" fillId="2" borderId="0" xfId="20" applyFont="1" applyFill="1"/>
    <xf numFmtId="0" fontId="9" fillId="2" borderId="0" xfId="20" applyFont="1" applyFill="1"/>
    <xf numFmtId="0" fontId="8" fillId="2" borderId="0" xfId="20" applyFont="1" applyFill="1" applyAlignment="1">
      <alignment horizontal="center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2" fontId="11" fillId="2" borderId="0" xfId="0" applyNumberFormat="1" applyFont="1" applyFill="1" applyAlignment="1">
      <alignment horizontal="center" vertical="center" wrapText="1"/>
    </xf>
    <xf numFmtId="0" fontId="10" fillId="2" borderId="0" xfId="0" applyFont="1" applyFill="1"/>
    <xf numFmtId="2" fontId="11" fillId="2" borderId="0" xfId="0" applyNumberFormat="1" applyFont="1" applyFill="1"/>
    <xf numFmtId="2" fontId="10" fillId="2" borderId="0" xfId="0" applyNumberFormat="1" applyFont="1" applyFill="1"/>
    <xf numFmtId="0" fontId="11" fillId="2" borderId="0" xfId="0" applyFont="1" applyFill="1"/>
    <xf numFmtId="0" fontId="10" fillId="2" borderId="0" xfId="0" applyFont="1" applyFill="1" applyAlignment="1">
      <alignment horizontal="center"/>
    </xf>
    <xf numFmtId="0" fontId="10" fillId="2" borderId="2" xfId="20" applyFont="1" applyFill="1" applyBorder="1" applyAlignment="1">
      <alignment horizontal="center" vertical="center" wrapText="1"/>
    </xf>
    <xf numFmtId="0" fontId="10" fillId="2" borderId="2" xfId="20" applyFont="1" applyFill="1" applyBorder="1" applyAlignment="1">
      <alignment horizontal="center" vertical="center" textRotation="90" wrapText="1"/>
    </xf>
    <xf numFmtId="0" fontId="11" fillId="2" borderId="2" xfId="20" applyFont="1" applyFill="1" applyBorder="1" applyAlignment="1">
      <alignment horizontal="center" vertical="center" wrapText="1"/>
    </xf>
    <xf numFmtId="0" fontId="10" fillId="2" borderId="2" xfId="20" applyFont="1" applyFill="1" applyBorder="1" applyAlignment="1">
      <alignment vertical="center" textRotation="90" wrapText="1"/>
    </xf>
    <xf numFmtId="3" fontId="10" fillId="2" borderId="2" xfId="20" applyNumberFormat="1" applyFont="1" applyFill="1" applyBorder="1" applyAlignment="1">
      <alignment horizontal="center" vertical="center" textRotation="90" wrapText="1"/>
    </xf>
    <xf numFmtId="0" fontId="10" fillId="2" borderId="2" xfId="26" applyFont="1" applyFill="1" applyBorder="1" applyAlignment="1">
      <alignment horizontal="center" vertical="center" textRotation="90" wrapText="1"/>
    </xf>
    <xf numFmtId="3" fontId="10" fillId="2" borderId="2" xfId="20" applyNumberFormat="1" applyFont="1" applyFill="1" applyBorder="1" applyAlignment="1">
      <alignment horizontal="center" vertical="center" wrapText="1"/>
    </xf>
    <xf numFmtId="2" fontId="11" fillId="2" borderId="2" xfId="0" applyNumberFormat="1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3" fontId="10" fillId="2" borderId="2" xfId="12" applyNumberFormat="1" applyFont="1" applyFill="1" applyBorder="1" applyAlignment="1">
      <alignment horizontal="center" vertical="center" wrapText="1"/>
    </xf>
    <xf numFmtId="4" fontId="10" fillId="2" borderId="2" xfId="12" applyNumberFormat="1" applyFont="1" applyFill="1" applyBorder="1" applyAlignment="1">
      <alignment horizontal="center" vertical="center" wrapText="1"/>
    </xf>
    <xf numFmtId="3" fontId="11" fillId="2" borderId="2" xfId="12" applyNumberFormat="1" applyFont="1" applyFill="1" applyBorder="1" applyAlignment="1">
      <alignment horizontal="center" vertical="center" wrapText="1"/>
    </xf>
    <xf numFmtId="3" fontId="11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/>
    <xf numFmtId="3" fontId="10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/>
    <xf numFmtId="0" fontId="14" fillId="2" borderId="2" xfId="0" applyFont="1" applyFill="1" applyBorder="1" applyAlignment="1">
      <alignment horizontal="center" vertical="center"/>
    </xf>
    <xf numFmtId="3" fontId="14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10" fillId="2" borderId="5" xfId="10" applyFont="1" applyFill="1" applyBorder="1" applyAlignment="1">
      <alignment horizontal="center" vertical="center"/>
    </xf>
    <xf numFmtId="0" fontId="10" fillId="2" borderId="2" xfId="10" applyFont="1" applyFill="1" applyBorder="1" applyAlignment="1">
      <alignment horizontal="left"/>
    </xf>
    <xf numFmtId="0" fontId="10" fillId="2" borderId="2" xfId="10" applyFont="1" applyFill="1" applyBorder="1" applyAlignment="1">
      <alignment horizontal="center" vertical="center" wrapText="1"/>
    </xf>
    <xf numFmtId="2" fontId="10" fillId="2" borderId="2" xfId="10" applyNumberFormat="1" applyFont="1" applyFill="1" applyBorder="1" applyAlignment="1">
      <alignment horizontal="center" vertical="center" wrapText="1"/>
    </xf>
    <xf numFmtId="1" fontId="10" fillId="2" borderId="2" xfId="10" applyNumberFormat="1" applyFont="1" applyFill="1" applyBorder="1" applyAlignment="1">
      <alignment horizontal="center" vertical="center" wrapText="1"/>
    </xf>
    <xf numFmtId="3" fontId="11" fillId="2" borderId="2" xfId="10" applyNumberFormat="1" applyFont="1" applyFill="1" applyBorder="1" applyAlignment="1">
      <alignment horizontal="center" vertical="center" wrapText="1"/>
    </xf>
    <xf numFmtId="3" fontId="10" fillId="2" borderId="2" xfId="1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2" fontId="16" fillId="2" borderId="2" xfId="26" applyNumberFormat="1" applyFont="1" applyFill="1" applyBorder="1" applyAlignment="1">
      <alignment horizontal="center" vertical="center" wrapText="1"/>
    </xf>
    <xf numFmtId="3" fontId="16" fillId="2" borderId="2" xfId="26" applyNumberFormat="1" applyFont="1" applyFill="1" applyBorder="1" applyAlignment="1">
      <alignment horizontal="center" vertical="center" wrapText="1"/>
    </xf>
    <xf numFmtId="0" fontId="16" fillId="2" borderId="2" xfId="26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/>
    </xf>
    <xf numFmtId="1" fontId="16" fillId="2" borderId="2" xfId="26" applyNumberFormat="1" applyFont="1" applyFill="1" applyBorder="1" applyAlignment="1">
      <alignment horizontal="center" vertical="center" wrapText="1"/>
    </xf>
    <xf numFmtId="4" fontId="16" fillId="2" borderId="2" xfId="26" applyNumberFormat="1" applyFont="1" applyFill="1" applyBorder="1" applyAlignment="1">
      <alignment horizontal="center" vertical="center" wrapText="1"/>
    </xf>
    <xf numFmtId="0" fontId="16" fillId="2" borderId="2" xfId="1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/>
    </xf>
    <xf numFmtId="0" fontId="17" fillId="2" borderId="5" xfId="26" applyFont="1" applyFill="1" applyBorder="1" applyAlignment="1">
      <alignment horizontal="center" vertical="center"/>
    </xf>
    <xf numFmtId="0" fontId="17" fillId="2" borderId="2" xfId="26" applyFont="1" applyFill="1" applyBorder="1" applyAlignment="1">
      <alignment horizontal="center" vertical="center"/>
    </xf>
    <xf numFmtId="2" fontId="17" fillId="2" borderId="2" xfId="26" applyNumberFormat="1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/>
    </xf>
    <xf numFmtId="4" fontId="17" fillId="2" borderId="2" xfId="26" applyNumberFormat="1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165" fontId="17" fillId="2" borderId="2" xfId="26" applyNumberFormat="1" applyFont="1" applyFill="1" applyBorder="1" applyAlignment="1">
      <alignment horizontal="center" vertical="center"/>
    </xf>
    <xf numFmtId="1" fontId="17" fillId="2" borderId="2" xfId="26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left" vertical="center"/>
    </xf>
    <xf numFmtId="0" fontId="16" fillId="2" borderId="2" xfId="26" applyFont="1" applyFill="1" applyBorder="1" applyAlignment="1">
      <alignment horizontal="center" vertical="center"/>
    </xf>
    <xf numFmtId="4" fontId="16" fillId="0" borderId="2" xfId="0" applyNumberFormat="1" applyFont="1" applyBorder="1" applyAlignment="1">
      <alignment horizontal="center" vertical="center"/>
    </xf>
    <xf numFmtId="4" fontId="16" fillId="2" borderId="2" xfId="26" applyNumberFormat="1" applyFont="1" applyFill="1" applyBorder="1" applyAlignment="1">
      <alignment horizontal="center" vertical="center"/>
    </xf>
    <xf numFmtId="4" fontId="20" fillId="0" borderId="2" xfId="0" applyNumberFormat="1" applyFont="1" applyBorder="1" applyAlignment="1">
      <alignment horizontal="center" vertical="center"/>
    </xf>
    <xf numFmtId="14" fontId="16" fillId="2" borderId="9" xfId="0" applyNumberFormat="1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14" fontId="16" fillId="2" borderId="0" xfId="0" applyNumberFormat="1" applyFont="1" applyFill="1" applyAlignment="1">
      <alignment horizontal="center" vertical="center"/>
    </xf>
    <xf numFmtId="165" fontId="16" fillId="2" borderId="2" xfId="26" applyNumberFormat="1" applyFont="1" applyFill="1" applyBorder="1" applyAlignment="1">
      <alignment horizontal="center" vertical="center"/>
    </xf>
    <xf numFmtId="4" fontId="21" fillId="2" borderId="2" xfId="26" applyNumberFormat="1" applyFont="1" applyFill="1" applyBorder="1" applyAlignment="1">
      <alignment horizontal="center" vertical="center"/>
    </xf>
    <xf numFmtId="4" fontId="16" fillId="2" borderId="2" xfId="10" applyNumberFormat="1" applyFont="1" applyFill="1" applyBorder="1" applyAlignment="1">
      <alignment horizontal="center" vertical="center" wrapText="1"/>
    </xf>
    <xf numFmtId="14" fontId="16" fillId="2" borderId="3" xfId="26" applyNumberFormat="1" applyFont="1" applyFill="1" applyBorder="1" applyAlignment="1">
      <alignment horizontal="center" vertical="center"/>
    </xf>
    <xf numFmtId="0" fontId="16" fillId="2" borderId="10" xfId="26" applyFont="1" applyFill="1" applyBorder="1" applyAlignment="1">
      <alignment horizontal="center" vertical="center"/>
    </xf>
    <xf numFmtId="14" fontId="16" fillId="2" borderId="0" xfId="26" applyNumberFormat="1" applyFont="1" applyFill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left" vertical="center" wrapText="1"/>
    </xf>
    <xf numFmtId="2" fontId="16" fillId="2" borderId="2" xfId="26" applyNumberFormat="1" applyFont="1" applyFill="1" applyBorder="1" applyAlignment="1">
      <alignment horizontal="center" vertical="center"/>
    </xf>
    <xf numFmtId="1" fontId="16" fillId="2" borderId="2" xfId="26" applyNumberFormat="1" applyFont="1" applyFill="1" applyBorder="1" applyAlignment="1">
      <alignment horizontal="center" vertical="center"/>
    </xf>
    <xf numFmtId="0" fontId="17" fillId="2" borderId="8" xfId="26" applyFont="1" applyFill="1" applyBorder="1" applyAlignment="1">
      <alignment horizontal="center" vertical="center"/>
    </xf>
    <xf numFmtId="14" fontId="16" fillId="2" borderId="9" xfId="26" applyNumberFormat="1" applyFont="1" applyFill="1" applyBorder="1" applyAlignment="1">
      <alignment horizontal="center" vertical="center"/>
    </xf>
    <xf numFmtId="0" fontId="10" fillId="2" borderId="0" xfId="10" applyFont="1" applyFill="1" applyAlignment="1">
      <alignment horizontal="center" vertical="center"/>
    </xf>
    <xf numFmtId="0" fontId="10" fillId="2" borderId="0" xfId="10" applyFont="1" applyFill="1" applyAlignment="1">
      <alignment horizontal="left"/>
    </xf>
    <xf numFmtId="0" fontId="10" fillId="2" borderId="0" xfId="10" applyFont="1" applyFill="1" applyAlignment="1">
      <alignment horizontal="center" vertical="center" wrapText="1"/>
    </xf>
    <xf numFmtId="2" fontId="10" fillId="2" borderId="0" xfId="10" applyNumberFormat="1" applyFont="1" applyFill="1" applyAlignment="1">
      <alignment horizontal="center" vertical="center" wrapText="1"/>
    </xf>
    <xf numFmtId="1" fontId="10" fillId="2" borderId="0" xfId="10" applyNumberFormat="1" applyFont="1" applyFill="1" applyAlignment="1">
      <alignment horizontal="center" vertical="center" wrapText="1"/>
    </xf>
    <xf numFmtId="3" fontId="11" fillId="2" borderId="0" xfId="10" applyNumberFormat="1" applyFont="1" applyFill="1" applyAlignment="1">
      <alignment horizontal="center" vertical="center" wrapText="1"/>
    </xf>
    <xf numFmtId="3" fontId="10" fillId="2" borderId="0" xfId="10" applyNumberFormat="1" applyFont="1" applyFill="1" applyAlignment="1">
      <alignment horizontal="center" vertical="center" wrapText="1"/>
    </xf>
    <xf numFmtId="3" fontId="14" fillId="2" borderId="0" xfId="10" applyNumberFormat="1" applyFont="1" applyFill="1" applyAlignment="1">
      <alignment horizontal="center" vertical="center" wrapText="1"/>
    </xf>
    <xf numFmtId="0" fontId="8" fillId="2" borderId="6" xfId="0" applyFont="1" applyFill="1" applyBorder="1" applyAlignment="1">
      <alignment horizontal="center"/>
    </xf>
    <xf numFmtId="0" fontId="10" fillId="2" borderId="8" xfId="10" applyFont="1" applyFill="1" applyBorder="1" applyAlignment="1">
      <alignment horizontal="center" vertical="center"/>
    </xf>
    <xf numFmtId="0" fontId="10" fillId="2" borderId="6" xfId="10" applyFont="1" applyFill="1" applyBorder="1" applyAlignment="1">
      <alignment horizontal="left"/>
    </xf>
    <xf numFmtId="0" fontId="10" fillId="2" borderId="6" xfId="10" applyFont="1" applyFill="1" applyBorder="1" applyAlignment="1">
      <alignment horizontal="center" vertical="center" wrapText="1"/>
    </xf>
    <xf numFmtId="2" fontId="10" fillId="2" borderId="6" xfId="10" applyNumberFormat="1" applyFont="1" applyFill="1" applyBorder="1" applyAlignment="1">
      <alignment horizontal="center" vertical="center" wrapText="1"/>
    </xf>
    <xf numFmtId="1" fontId="10" fillId="2" borderId="6" xfId="10" applyNumberFormat="1" applyFont="1" applyFill="1" applyBorder="1" applyAlignment="1">
      <alignment horizontal="center" vertical="center" wrapText="1"/>
    </xf>
    <xf numFmtId="3" fontId="11" fillId="2" borderId="6" xfId="10" applyNumberFormat="1" applyFont="1" applyFill="1" applyBorder="1" applyAlignment="1">
      <alignment horizontal="center" vertical="center" wrapText="1"/>
    </xf>
    <xf numFmtId="3" fontId="10" fillId="2" borderId="6" xfId="10" applyNumberFormat="1" applyFont="1" applyFill="1" applyBorder="1" applyAlignment="1">
      <alignment horizontal="center" vertical="center" wrapText="1"/>
    </xf>
    <xf numFmtId="0" fontId="10" fillId="0" borderId="0" xfId="10" applyFont="1"/>
    <xf numFmtId="0" fontId="10" fillId="2" borderId="0" xfId="10" applyFont="1" applyFill="1"/>
    <xf numFmtId="0" fontId="11" fillId="2" borderId="0" xfId="10" applyFont="1" applyFill="1" applyAlignment="1">
      <alignment horizontal="center" vertical="center" wrapText="1"/>
    </xf>
    <xf numFmtId="3" fontId="10" fillId="2" borderId="0" xfId="10" applyNumberFormat="1" applyFont="1" applyFill="1"/>
    <xf numFmtId="43" fontId="16" fillId="0" borderId="0" xfId="33" applyNumberFormat="1" applyFont="1"/>
    <xf numFmtId="0" fontId="16" fillId="0" borderId="0" xfId="10" applyFont="1"/>
    <xf numFmtId="0" fontId="16" fillId="2" borderId="3" xfId="10" applyFont="1" applyFill="1" applyBorder="1"/>
    <xf numFmtId="3" fontId="16" fillId="2" borderId="4" xfId="10" applyNumberFormat="1" applyFont="1" applyFill="1" applyBorder="1" applyAlignment="1">
      <alignment vertical="center" wrapText="1"/>
    </xf>
    <xf numFmtId="0" fontId="16" fillId="2" borderId="4" xfId="10" applyFont="1" applyFill="1" applyBorder="1" applyAlignment="1">
      <alignment vertical="center" wrapText="1"/>
    </xf>
    <xf numFmtId="1" fontId="16" fillId="2" borderId="4" xfId="10" applyNumberFormat="1" applyFont="1" applyFill="1" applyBorder="1" applyAlignment="1">
      <alignment vertical="center" wrapText="1"/>
    </xf>
    <xf numFmtId="0" fontId="16" fillId="2" borderId="5" xfId="10" applyFont="1" applyFill="1" applyBorder="1" applyAlignment="1">
      <alignment vertical="center" wrapText="1"/>
    </xf>
    <xf numFmtId="3" fontId="16" fillId="2" borderId="2" xfId="10" applyNumberFormat="1" applyFont="1" applyFill="1" applyBorder="1" applyAlignment="1">
      <alignment horizontal="center" vertical="center" wrapText="1"/>
    </xf>
    <xf numFmtId="2" fontId="16" fillId="2" borderId="2" xfId="10" applyNumberFormat="1" applyFont="1" applyFill="1" applyBorder="1" applyAlignment="1">
      <alignment horizontal="center" vertical="center" wrapText="1"/>
    </xf>
    <xf numFmtId="1" fontId="16" fillId="2" borderId="2" xfId="10" applyNumberFormat="1" applyFont="1" applyFill="1" applyBorder="1" applyAlignment="1">
      <alignment horizontal="center" vertical="center" wrapText="1"/>
    </xf>
    <xf numFmtId="1" fontId="16" fillId="2" borderId="6" xfId="10" applyNumberFormat="1" applyFont="1" applyFill="1" applyBorder="1" applyAlignment="1">
      <alignment horizontal="center" vertical="center" wrapText="1"/>
    </xf>
    <xf numFmtId="3" fontId="16" fillId="2" borderId="6" xfId="10" applyNumberFormat="1" applyFont="1" applyFill="1" applyBorder="1" applyAlignment="1">
      <alignment horizontal="center" vertical="center" wrapText="1"/>
    </xf>
    <xf numFmtId="2" fontId="16" fillId="2" borderId="6" xfId="10" applyNumberFormat="1" applyFont="1" applyFill="1" applyBorder="1" applyAlignment="1">
      <alignment horizontal="center" vertical="center" wrapText="1"/>
    </xf>
    <xf numFmtId="3" fontId="16" fillId="2" borderId="2" xfId="26" applyNumberFormat="1" applyFont="1" applyFill="1" applyBorder="1" applyAlignment="1">
      <alignment horizontal="center" vertical="center"/>
    </xf>
    <xf numFmtId="0" fontId="16" fillId="3" borderId="0" xfId="10" applyFont="1" applyFill="1"/>
    <xf numFmtId="0" fontId="20" fillId="0" borderId="5" xfId="0" applyFont="1" applyBorder="1" applyAlignment="1">
      <alignment vertical="center" wrapText="1"/>
    </xf>
    <xf numFmtId="4" fontId="17" fillId="0" borderId="2" xfId="0" applyNumberFormat="1" applyFont="1" applyBorder="1" applyAlignment="1">
      <alignment horizontal="center" vertical="center"/>
    </xf>
    <xf numFmtId="0" fontId="17" fillId="0" borderId="2" xfId="26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/>
    <xf numFmtId="0" fontId="20" fillId="0" borderId="5" xfId="0" applyFont="1" applyBorder="1"/>
    <xf numFmtId="4" fontId="21" fillId="0" borderId="2" xfId="0" applyNumberFormat="1" applyFont="1" applyBorder="1" applyAlignment="1">
      <alignment horizontal="center" vertical="center"/>
    </xf>
    <xf numFmtId="166" fontId="20" fillId="0" borderId="5" xfId="0" applyNumberFormat="1" applyFont="1" applyBorder="1" applyAlignment="1">
      <alignment vertical="center" wrapText="1"/>
    </xf>
    <xf numFmtId="0" fontId="23" fillId="0" borderId="0" xfId="10" applyFont="1"/>
    <xf numFmtId="0" fontId="16" fillId="2" borderId="0" xfId="10" applyFont="1" applyFill="1"/>
    <xf numFmtId="0" fontId="16" fillId="2" borderId="0" xfId="10" applyFont="1" applyFill="1" applyAlignment="1">
      <alignment horizontal="left"/>
    </xf>
    <xf numFmtId="0" fontId="16" fillId="2" borderId="0" xfId="10" applyFont="1" applyFill="1" applyAlignment="1">
      <alignment horizontal="center" vertical="center" wrapText="1"/>
    </xf>
    <xf numFmtId="3" fontId="16" fillId="2" borderId="0" xfId="10" applyNumberFormat="1" applyFont="1" applyFill="1" applyAlignment="1">
      <alignment horizontal="center" vertical="center" wrapText="1"/>
    </xf>
    <xf numFmtId="2" fontId="16" fillId="2" borderId="0" xfId="10" applyNumberFormat="1" applyFont="1" applyFill="1" applyAlignment="1">
      <alignment horizontal="center" vertical="center" wrapText="1"/>
    </xf>
    <xf numFmtId="1" fontId="16" fillId="2" borderId="0" xfId="10" applyNumberFormat="1" applyFont="1" applyFill="1" applyAlignment="1">
      <alignment horizontal="center" vertical="center" wrapText="1"/>
    </xf>
    <xf numFmtId="3" fontId="17" fillId="2" borderId="0" xfId="10" applyNumberFormat="1" applyFont="1" applyFill="1" applyAlignment="1">
      <alignment horizontal="center" vertical="center" wrapText="1"/>
    </xf>
    <xf numFmtId="0" fontId="17" fillId="2" borderId="0" xfId="10" applyFont="1" applyFill="1" applyAlignment="1">
      <alignment horizontal="center" vertical="center" wrapText="1"/>
    </xf>
    <xf numFmtId="3" fontId="16" fillId="2" borderId="0" xfId="10" applyNumberFormat="1" applyFont="1" applyFill="1"/>
    <xf numFmtId="0" fontId="10" fillId="0" borderId="2" xfId="20" applyFont="1" applyBorder="1" applyAlignment="1">
      <alignment horizontal="center" vertical="center" wrapText="1"/>
    </xf>
    <xf numFmtId="0" fontId="10" fillId="0" borderId="2" xfId="25" applyFont="1" applyBorder="1" applyAlignment="1">
      <alignment horizontal="center" vertical="center" wrapText="1"/>
    </xf>
    <xf numFmtId="0" fontId="10" fillId="0" borderId="2" xfId="20" applyFont="1" applyBorder="1" applyAlignment="1">
      <alignment horizontal="center" vertical="center" textRotation="90" wrapText="1"/>
    </xf>
    <xf numFmtId="0" fontId="10" fillId="0" borderId="3" xfId="25" applyFont="1" applyBorder="1" applyAlignment="1">
      <alignment horizontal="center" vertical="center" wrapText="1"/>
    </xf>
    <xf numFmtId="0" fontId="10" fillId="0" borderId="4" xfId="25" applyFont="1" applyBorder="1" applyAlignment="1">
      <alignment horizontal="center" vertical="center" wrapText="1"/>
    </xf>
    <xf numFmtId="0" fontId="10" fillId="0" borderId="5" xfId="25" applyFont="1" applyBorder="1" applyAlignment="1">
      <alignment horizontal="center" vertical="center" wrapText="1"/>
    </xf>
    <xf numFmtId="0" fontId="10" fillId="0" borderId="2" xfId="20" applyFont="1" applyBorder="1" applyAlignment="1">
      <alignment vertical="center" textRotation="90" wrapText="1"/>
    </xf>
    <xf numFmtId="3" fontId="10" fillId="0" borderId="2" xfId="20" applyNumberFormat="1" applyFont="1" applyBorder="1" applyAlignment="1">
      <alignment horizontal="center" vertical="center" textRotation="90" wrapText="1"/>
    </xf>
    <xf numFmtId="0" fontId="12" fillId="0" borderId="2" xfId="20" applyFont="1" applyBorder="1"/>
    <xf numFmtId="0" fontId="10" fillId="0" borderId="2" xfId="25" applyFont="1" applyBorder="1" applyAlignment="1">
      <alignment horizontal="center" vertical="center" textRotation="90" wrapText="1"/>
    </xf>
    <xf numFmtId="3" fontId="10" fillId="0" borderId="2" xfId="20" applyNumberFormat="1" applyFont="1" applyBorder="1" applyAlignment="1">
      <alignment horizontal="center" vertical="center" wrapText="1"/>
    </xf>
    <xf numFmtId="0" fontId="11" fillId="0" borderId="2" xfId="28" applyFont="1" applyBorder="1" applyAlignment="1">
      <alignment horizontal="center" vertical="center" wrapText="1"/>
    </xf>
    <xf numFmtId="4" fontId="11" fillId="0" borderId="2" xfId="20" applyNumberFormat="1" applyFont="1" applyBorder="1" applyAlignment="1">
      <alignment horizontal="center" vertical="center" wrapText="1"/>
    </xf>
    <xf numFmtId="3" fontId="11" fillId="0" borderId="2" xfId="20" applyNumberFormat="1" applyFont="1" applyBorder="1" applyAlignment="1">
      <alignment horizontal="center" vertical="center" wrapText="1"/>
    </xf>
    <xf numFmtId="0" fontId="10" fillId="0" borderId="2" xfId="20" applyFont="1" applyBorder="1"/>
    <xf numFmtId="3" fontId="11" fillId="0" borderId="2" xfId="20" applyNumberFormat="1" applyFont="1" applyBorder="1" applyAlignment="1">
      <alignment horizontal="center" vertical="center"/>
    </xf>
    <xf numFmtId="0" fontId="11" fillId="0" borderId="2" xfId="12" applyFont="1" applyBorder="1" applyAlignment="1">
      <alignment horizontal="center" vertical="center" wrapText="1"/>
    </xf>
    <xf numFmtId="3" fontId="11" fillId="0" borderId="2" xfId="25" applyNumberFormat="1" applyFont="1" applyBorder="1" applyAlignment="1">
      <alignment horizontal="center" vertical="center" wrapText="1"/>
    </xf>
    <xf numFmtId="4" fontId="11" fillId="0" borderId="2" xfId="27" applyNumberFormat="1" applyFont="1" applyBorder="1" applyAlignment="1">
      <alignment horizontal="center" vertical="center" wrapText="1"/>
    </xf>
    <xf numFmtId="0" fontId="11" fillId="0" borderId="3" xfId="28" applyFont="1" applyBorder="1" applyAlignment="1">
      <alignment horizontal="center" vertical="center" wrapText="1"/>
    </xf>
    <xf numFmtId="0" fontId="11" fillId="0" borderId="4" xfId="28" applyFont="1" applyBorder="1" applyAlignment="1">
      <alignment horizontal="center" vertical="center" wrapText="1"/>
    </xf>
    <xf numFmtId="0" fontId="11" fillId="0" borderId="5" xfId="28" applyFont="1" applyBorder="1" applyAlignment="1">
      <alignment horizontal="center" vertical="center" wrapText="1"/>
    </xf>
    <xf numFmtId="3" fontId="11" fillId="4" borderId="2" xfId="20" applyNumberFormat="1" applyFont="1" applyFill="1" applyBorder="1" applyAlignment="1">
      <alignment horizontal="center" vertical="center" wrapText="1"/>
    </xf>
    <xf numFmtId="0" fontId="10" fillId="4" borderId="2" xfId="20" applyFont="1" applyFill="1" applyBorder="1" applyAlignment="1">
      <alignment horizontal="center" vertical="center" wrapText="1"/>
    </xf>
    <xf numFmtId="0" fontId="10" fillId="4" borderId="2" xfId="20" applyFont="1" applyFill="1" applyBorder="1"/>
    <xf numFmtId="3" fontId="11" fillId="4" borderId="2" xfId="20" applyNumberFormat="1" applyFont="1" applyFill="1" applyBorder="1" applyAlignment="1">
      <alignment horizontal="center" vertical="center"/>
    </xf>
    <xf numFmtId="0" fontId="11" fillId="0" borderId="2" xfId="20" applyFont="1" applyBorder="1" applyAlignment="1">
      <alignment horizontal="center"/>
    </xf>
    <xf numFmtId="4" fontId="10" fillId="0" borderId="2" xfId="20" applyNumberFormat="1" applyFont="1" applyBorder="1" applyAlignment="1">
      <alignment horizontal="center" vertical="center"/>
    </xf>
    <xf numFmtId="4" fontId="10" fillId="0" borderId="2" xfId="27" applyNumberFormat="1" applyFont="1" applyBorder="1" applyAlignment="1">
      <alignment horizontal="center" vertical="center"/>
    </xf>
    <xf numFmtId="4" fontId="10" fillId="0" borderId="2" xfId="27" applyNumberFormat="1" applyFont="1" applyBorder="1" applyAlignment="1">
      <alignment horizontal="center" vertical="center" wrapText="1"/>
    </xf>
    <xf numFmtId="3" fontId="11" fillId="0" borderId="2" xfId="27" applyNumberFormat="1" applyFont="1" applyBorder="1" applyAlignment="1">
      <alignment horizontal="center" vertical="center" wrapText="1"/>
    </xf>
    <xf numFmtId="3" fontId="10" fillId="0" borderId="2" xfId="27" applyNumberFormat="1" applyFont="1" applyBorder="1" applyAlignment="1">
      <alignment horizontal="center" vertical="center" wrapText="1"/>
    </xf>
    <xf numFmtId="4" fontId="10" fillId="0" borderId="2" xfId="12" applyNumberFormat="1" applyFont="1" applyBorder="1" applyAlignment="1">
      <alignment horizontal="center" vertical="center" wrapText="1"/>
    </xf>
    <xf numFmtId="3" fontId="10" fillId="0" borderId="2" xfId="12" applyNumberFormat="1" applyFont="1" applyBorder="1" applyAlignment="1">
      <alignment horizontal="center" vertical="center" wrapText="1"/>
    </xf>
    <xf numFmtId="3" fontId="10" fillId="4" borderId="2" xfId="12" applyNumberFormat="1" applyFont="1" applyFill="1" applyBorder="1" applyAlignment="1">
      <alignment horizontal="center" vertical="center" wrapText="1"/>
    </xf>
    <xf numFmtId="3" fontId="10" fillId="4" borderId="2" xfId="20" applyNumberFormat="1" applyFont="1" applyFill="1" applyBorder="1" applyAlignment="1">
      <alignment horizontal="center" vertical="center" wrapText="1"/>
    </xf>
    <xf numFmtId="3" fontId="10" fillId="4" borderId="2" xfId="26" applyNumberFormat="1" applyFont="1" applyFill="1" applyBorder="1" applyAlignment="1">
      <alignment horizontal="center" vertical="center" wrapText="1"/>
    </xf>
    <xf numFmtId="3" fontId="11" fillId="4" borderId="2" xfId="12" applyNumberFormat="1" applyFont="1" applyFill="1" applyBorder="1" applyAlignment="1">
      <alignment horizontal="center" vertical="center" wrapText="1"/>
    </xf>
    <xf numFmtId="3" fontId="10" fillId="0" borderId="2" xfId="26" applyNumberFormat="1" applyFont="1" applyBorder="1" applyAlignment="1">
      <alignment horizontal="center" vertical="center" wrapText="1"/>
    </xf>
    <xf numFmtId="3" fontId="10" fillId="3" borderId="2" xfId="12" applyNumberFormat="1" applyFont="1" applyFill="1" applyBorder="1" applyAlignment="1">
      <alignment horizontal="center" vertical="center" wrapText="1"/>
    </xf>
    <xf numFmtId="3" fontId="10" fillId="4" borderId="2" xfId="27" applyNumberFormat="1" applyFont="1" applyFill="1" applyBorder="1" applyAlignment="1">
      <alignment horizontal="center" vertical="center" wrapText="1"/>
    </xf>
    <xf numFmtId="0" fontId="10" fillId="4" borderId="2" xfId="27" applyFont="1" applyFill="1" applyBorder="1" applyAlignment="1">
      <alignment horizontal="center"/>
    </xf>
    <xf numFmtId="4" fontId="11" fillId="0" borderId="2" xfId="20" applyNumberFormat="1" applyFont="1" applyBorder="1" applyAlignment="1">
      <alignment horizontal="center" vertical="center"/>
    </xf>
    <xf numFmtId="3" fontId="10" fillId="0" borderId="2" xfId="25" applyNumberFormat="1" applyFont="1" applyBorder="1" applyAlignment="1">
      <alignment horizontal="center" vertical="center" wrapText="1"/>
    </xf>
    <xf numFmtId="3" fontId="11" fillId="0" borderId="2" xfId="12" applyNumberFormat="1" applyFont="1" applyBorder="1" applyAlignment="1">
      <alignment horizontal="center" vertical="center" wrapText="1"/>
    </xf>
    <xf numFmtId="0" fontId="10" fillId="0" borderId="2" xfId="20" applyFont="1" applyBorder="1" applyAlignment="1">
      <alignment horizontal="center"/>
    </xf>
    <xf numFmtId="3" fontId="10" fillId="4" borderId="2" xfId="25" applyNumberFormat="1" applyFont="1" applyFill="1" applyBorder="1" applyAlignment="1">
      <alignment horizontal="center" vertical="center" wrapText="1"/>
    </xf>
    <xf numFmtId="3" fontId="10" fillId="5" borderId="2" xfId="12" applyNumberFormat="1" applyFont="1" applyFill="1" applyBorder="1" applyAlignment="1">
      <alignment horizontal="center" vertical="center" wrapText="1"/>
    </xf>
    <xf numFmtId="0" fontId="10" fillId="0" borderId="2" xfId="25" applyFont="1" applyBorder="1" applyAlignment="1">
      <alignment horizontal="center"/>
    </xf>
    <xf numFmtId="0" fontId="11" fillId="0" borderId="2" xfId="25" applyFont="1" applyBorder="1" applyAlignment="1">
      <alignment horizontal="center"/>
    </xf>
    <xf numFmtId="0" fontId="10" fillId="4" borderId="2" xfId="20" applyFont="1" applyFill="1" applyBorder="1" applyAlignment="1">
      <alignment horizontal="center"/>
    </xf>
    <xf numFmtId="0" fontId="11" fillId="4" borderId="2" xfId="20" applyFont="1" applyFill="1" applyBorder="1" applyAlignment="1">
      <alignment horizontal="center"/>
    </xf>
    <xf numFmtId="0" fontId="10" fillId="0" borderId="2" xfId="20" applyFont="1" applyBorder="1" applyAlignment="1">
      <alignment horizontal="center" vertical="center"/>
    </xf>
    <xf numFmtId="3" fontId="10" fillId="0" borderId="2" xfId="20" applyNumberFormat="1" applyFont="1" applyBorder="1" applyAlignment="1">
      <alignment horizontal="center"/>
    </xf>
    <xf numFmtId="3" fontId="10" fillId="0" borderId="2" xfId="20" applyNumberFormat="1" applyFont="1" applyBorder="1"/>
    <xf numFmtId="4" fontId="10" fillId="4" borderId="2" xfId="20" applyNumberFormat="1" applyFont="1" applyFill="1" applyBorder="1" applyAlignment="1">
      <alignment horizontal="center" vertical="center" wrapText="1"/>
    </xf>
    <xf numFmtId="0" fontId="10" fillId="4" borderId="2" xfId="20" applyFont="1" applyFill="1" applyBorder="1" applyAlignment="1">
      <alignment horizontal="center" vertical="center"/>
    </xf>
    <xf numFmtId="3" fontId="10" fillId="0" borderId="2" xfId="29" applyNumberFormat="1" applyFont="1" applyBorder="1" applyAlignment="1">
      <alignment horizontal="center"/>
    </xf>
    <xf numFmtId="1" fontId="24" fillId="0" borderId="2" xfId="25" applyNumberFormat="1" applyFont="1" applyBorder="1" applyAlignment="1">
      <alignment horizontal="center"/>
    </xf>
    <xf numFmtId="0" fontId="10" fillId="4" borderId="2" xfId="25" applyFont="1" applyFill="1" applyBorder="1"/>
    <xf numFmtId="3" fontId="10" fillId="0" borderId="2" xfId="25" applyNumberFormat="1" applyFont="1" applyBorder="1" applyAlignment="1">
      <alignment horizontal="center"/>
    </xf>
    <xf numFmtId="3" fontId="11" fillId="0" borderId="2" xfId="9" applyNumberFormat="1" applyFont="1" applyBorder="1" applyAlignment="1">
      <alignment horizontal="center" vertical="center" wrapText="1"/>
    </xf>
    <xf numFmtId="0" fontId="0" fillId="3" borderId="0" xfId="0" applyFill="1"/>
    <xf numFmtId="0" fontId="0" fillId="5" borderId="0" xfId="0" applyFill="1"/>
    <xf numFmtId="0" fontId="11" fillId="2" borderId="2" xfId="28" applyFont="1" applyFill="1" applyBorder="1" applyAlignment="1">
      <alignment horizontal="center" vertical="center" wrapText="1"/>
    </xf>
    <xf numFmtId="0" fontId="10" fillId="2" borderId="2" xfId="20" applyFont="1" applyFill="1" applyBorder="1" applyAlignment="1">
      <alignment horizontal="center" vertical="center" wrapText="1"/>
    </xf>
    <xf numFmtId="0" fontId="12" fillId="2" borderId="2" xfId="20" applyFont="1" applyFill="1" applyBorder="1"/>
    <xf numFmtId="0" fontId="10" fillId="2" borderId="2" xfId="26" applyFont="1" applyFill="1" applyBorder="1" applyAlignment="1">
      <alignment horizontal="center" vertical="center" wrapText="1"/>
    </xf>
    <xf numFmtId="0" fontId="10" fillId="2" borderId="2" xfId="20" applyFont="1" applyFill="1" applyBorder="1" applyAlignment="1">
      <alignment horizontal="center" vertical="center" textRotation="90" wrapText="1"/>
    </xf>
    <xf numFmtId="0" fontId="11" fillId="2" borderId="2" xfId="20" applyFont="1" applyFill="1" applyBorder="1" applyAlignment="1">
      <alignment horizontal="center" vertical="center" wrapText="1"/>
    </xf>
    <xf numFmtId="0" fontId="11" fillId="2" borderId="2" xfId="20" applyFont="1" applyFill="1" applyBorder="1" applyAlignment="1">
      <alignment horizontal="center" vertical="center" textRotation="90" wrapText="1"/>
    </xf>
    <xf numFmtId="0" fontId="10" fillId="2" borderId="3" xfId="26" applyFont="1" applyFill="1" applyBorder="1" applyAlignment="1">
      <alignment horizontal="center" vertical="center" wrapText="1"/>
    </xf>
    <xf numFmtId="0" fontId="10" fillId="2" borderId="4" xfId="26" applyFont="1" applyFill="1" applyBorder="1" applyAlignment="1">
      <alignment horizontal="center" vertical="center" wrapText="1"/>
    </xf>
    <xf numFmtId="0" fontId="10" fillId="2" borderId="5" xfId="26" applyFont="1" applyFill="1" applyBorder="1" applyAlignment="1">
      <alignment horizontal="center" vertical="center" wrapText="1"/>
    </xf>
    <xf numFmtId="0" fontId="10" fillId="2" borderId="0" xfId="20" applyFont="1" applyFill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17" fillId="2" borderId="3" xfId="0" applyFont="1" applyFill="1" applyBorder="1" applyAlignment="1">
      <alignment vertical="center" wrapText="1"/>
    </xf>
    <xf numFmtId="0" fontId="19" fillId="2" borderId="5" xfId="0" applyFont="1" applyFill="1" applyBorder="1" applyAlignment="1">
      <alignment vertical="center" wrapText="1"/>
    </xf>
    <xf numFmtId="0" fontId="22" fillId="2" borderId="5" xfId="0" applyFont="1" applyFill="1" applyBorder="1" applyAlignment="1">
      <alignment vertical="center" wrapText="1"/>
    </xf>
    <xf numFmtId="3" fontId="16" fillId="2" borderId="2" xfId="26" applyNumberFormat="1" applyFont="1" applyFill="1" applyBorder="1" applyAlignment="1">
      <alignment horizontal="center" vertical="center" wrapText="1"/>
    </xf>
    <xf numFmtId="2" fontId="16" fillId="2" borderId="2" xfId="26" applyNumberFormat="1" applyFont="1" applyFill="1" applyBorder="1" applyAlignment="1">
      <alignment horizontal="center" vertical="center" textRotation="90" wrapText="1"/>
    </xf>
    <xf numFmtId="3" fontId="17" fillId="2" borderId="2" xfId="26" applyNumberFormat="1" applyFont="1" applyFill="1" applyBorder="1" applyAlignment="1">
      <alignment horizontal="center" vertical="center" textRotation="90" wrapText="1"/>
    </xf>
    <xf numFmtId="0" fontId="16" fillId="2" borderId="2" xfId="26" applyFont="1" applyFill="1" applyBorder="1" applyAlignment="1">
      <alignment horizontal="center" vertical="center" wrapText="1"/>
    </xf>
    <xf numFmtId="3" fontId="16" fillId="2" borderId="2" xfId="26" applyNumberFormat="1" applyFont="1" applyFill="1" applyBorder="1" applyAlignment="1">
      <alignment horizontal="center" vertical="center" textRotation="90" wrapText="1"/>
    </xf>
    <xf numFmtId="0" fontId="16" fillId="2" borderId="2" xfId="10" applyFont="1" applyFill="1" applyBorder="1" applyAlignment="1">
      <alignment horizontal="center" vertical="center" textRotation="90" wrapText="1"/>
    </xf>
    <xf numFmtId="0" fontId="16" fillId="2" borderId="0" xfId="10" applyFont="1" applyFill="1" applyAlignment="1">
      <alignment horizontal="center" vertical="center"/>
    </xf>
    <xf numFmtId="0" fontId="16" fillId="2" borderId="7" xfId="10" applyFont="1" applyFill="1" applyBorder="1" applyAlignment="1">
      <alignment horizontal="center" vertical="center"/>
    </xf>
    <xf numFmtId="0" fontId="16" fillId="2" borderId="8" xfId="10" applyFont="1" applyFill="1" applyBorder="1" applyAlignment="1">
      <alignment horizontal="center" vertical="center"/>
    </xf>
    <xf numFmtId="0" fontId="16" fillId="2" borderId="5" xfId="26" applyFont="1" applyFill="1" applyBorder="1" applyAlignment="1">
      <alignment horizontal="center" vertical="center" wrapText="1"/>
    </xf>
    <xf numFmtId="0" fontId="16" fillId="2" borderId="2" xfId="26" applyFont="1" applyFill="1" applyBorder="1" applyAlignment="1">
      <alignment horizontal="left" vertical="center" wrapText="1"/>
    </xf>
    <xf numFmtId="0" fontId="16" fillId="2" borderId="2" xfId="26" applyFont="1" applyFill="1" applyBorder="1" applyAlignment="1">
      <alignment horizontal="center" vertical="center" textRotation="90" wrapText="1"/>
    </xf>
    <xf numFmtId="2" fontId="16" fillId="2" borderId="2" xfId="26" applyNumberFormat="1" applyFont="1" applyFill="1" applyBorder="1" applyAlignment="1">
      <alignment horizontal="center" vertical="center" wrapText="1"/>
    </xf>
    <xf numFmtId="1" fontId="16" fillId="2" borderId="2" xfId="26" applyNumberFormat="1" applyFont="1" applyFill="1" applyBorder="1" applyAlignment="1">
      <alignment horizontal="center" vertical="center" textRotation="90" wrapText="1"/>
    </xf>
    <xf numFmtId="0" fontId="16" fillId="2" borderId="3" xfId="10" applyFont="1" applyFill="1" applyBorder="1" applyAlignment="1">
      <alignment horizontal="center" vertical="center" textRotation="90" wrapText="1"/>
    </xf>
    <xf numFmtId="0" fontId="16" fillId="2" borderId="5" xfId="0" applyFont="1" applyFill="1" applyBorder="1"/>
    <xf numFmtId="0" fontId="17" fillId="0" borderId="3" xfId="26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21" fillId="0" borderId="3" xfId="26" applyFont="1" applyBorder="1" applyAlignment="1">
      <alignment horizontal="left" vertical="center"/>
    </xf>
    <xf numFmtId="0" fontId="20" fillId="0" borderId="5" xfId="0" applyFont="1" applyBorder="1" applyAlignment="1">
      <alignment vertical="center"/>
    </xf>
    <xf numFmtId="0" fontId="21" fillId="0" borderId="5" xfId="0" applyFont="1" applyBorder="1"/>
    <xf numFmtId="3" fontId="16" fillId="2" borderId="11" xfId="10" applyNumberFormat="1" applyFont="1" applyFill="1" applyBorder="1" applyAlignment="1">
      <alignment horizontal="center" vertical="center" textRotation="90" wrapText="1"/>
    </xf>
    <xf numFmtId="0" fontId="16" fillId="2" borderId="6" xfId="0" applyFont="1" applyFill="1" applyBorder="1"/>
    <xf numFmtId="0" fontId="16" fillId="2" borderId="11" xfId="10" applyFont="1" applyFill="1" applyBorder="1" applyAlignment="1">
      <alignment horizontal="center" vertical="center" textRotation="90" wrapText="1"/>
    </xf>
    <xf numFmtId="0" fontId="16" fillId="2" borderId="13" xfId="10" applyFont="1" applyFill="1" applyBorder="1" applyAlignment="1">
      <alignment horizontal="center" vertical="center" textRotation="90" wrapText="1"/>
    </xf>
    <xf numFmtId="0" fontId="16" fillId="2" borderId="14" xfId="0" applyFont="1" applyFill="1" applyBorder="1"/>
    <xf numFmtId="0" fontId="16" fillId="2" borderId="9" xfId="0" applyFont="1" applyFill="1" applyBorder="1"/>
    <xf numFmtId="0" fontId="16" fillId="2" borderId="8" xfId="0" applyFont="1" applyFill="1" applyBorder="1"/>
    <xf numFmtId="0" fontId="16" fillId="2" borderId="0" xfId="10" applyFont="1" applyFill="1" applyAlignment="1">
      <alignment horizontal="right"/>
    </xf>
    <xf numFmtId="0" fontId="16" fillId="2" borderId="11" xfId="26" applyFont="1" applyFill="1" applyBorder="1" applyAlignment="1">
      <alignment horizontal="center" vertical="center" wrapText="1"/>
    </xf>
    <xf numFmtId="0" fontId="16" fillId="2" borderId="12" xfId="0" applyFont="1" applyFill="1" applyBorder="1"/>
    <xf numFmtId="3" fontId="11" fillId="2" borderId="2" xfId="11" applyNumberFormat="1" applyFont="1" applyFill="1" applyBorder="1" applyAlignment="1">
      <alignment horizontal="center" vertical="center" textRotation="90" wrapText="1"/>
    </xf>
    <xf numFmtId="0" fontId="16" fillId="2" borderId="3" xfId="10" applyFont="1" applyFill="1" applyBorder="1" applyAlignment="1">
      <alignment horizontal="center" vertical="center" wrapText="1"/>
    </xf>
    <xf numFmtId="0" fontId="16" fillId="2" borderId="4" xfId="0" applyFont="1" applyFill="1" applyBorder="1"/>
    <xf numFmtId="3" fontId="16" fillId="2" borderId="12" xfId="10" applyNumberFormat="1" applyFont="1" applyFill="1" applyBorder="1" applyAlignment="1">
      <alignment horizontal="center" vertical="center" textRotation="90" wrapText="1"/>
    </xf>
    <xf numFmtId="3" fontId="16" fillId="2" borderId="6" xfId="10" applyNumberFormat="1" applyFont="1" applyFill="1" applyBorder="1" applyAlignment="1">
      <alignment horizontal="center" vertical="center" textRotation="90" wrapText="1"/>
    </xf>
    <xf numFmtId="3" fontId="16" fillId="2" borderId="6" xfId="0" applyNumberFormat="1" applyFont="1" applyFill="1" applyBorder="1"/>
  </cellXfs>
  <cellStyles count="36">
    <cellStyle name="Excel Built-in Normal" xfId="1"/>
    <cellStyle name="Excel Built-in Normal 1" xfId="2"/>
    <cellStyle name="Excel Built-in Normal 2" xfId="3"/>
    <cellStyle name="Excel Built-in Normal_сем ПРИЛОЖЕНИЕ 2(исправлен.30.06)" xfId="4"/>
    <cellStyle name="TableStyleLight1" xfId="5"/>
    <cellStyle name="ЗаголовокСтолбца" xfId="6"/>
    <cellStyle name="Обычный" xfId="0" builtinId="0"/>
    <cellStyle name="Обычный 10" xfId="7"/>
    <cellStyle name="Обычный 11" xfId="8"/>
    <cellStyle name="Обычный 12" xfId="9"/>
    <cellStyle name="Обычный 12 2" xfId="10"/>
    <cellStyle name="Обычный 13" xfId="11"/>
    <cellStyle name="Обычный 2" xfId="12"/>
    <cellStyle name="Обычный 2 2" xfId="13"/>
    <cellStyle name="Обычный 2 2 2" xfId="14"/>
    <cellStyle name="Обычный 2 3" xfId="15"/>
    <cellStyle name="Обычный 2_2 Перечень МКД с техно-фин инфо" xfId="16"/>
    <cellStyle name="Обычный 3" xfId="17"/>
    <cellStyle name="Обычный 4" xfId="18"/>
    <cellStyle name="Обычный 5" xfId="19"/>
    <cellStyle name="Обычный 6" xfId="20"/>
    <cellStyle name="Обычный 7" xfId="21"/>
    <cellStyle name="Обычный 7 4" xfId="22"/>
    <cellStyle name="Обычный 7_гпд 2017-2019" xfId="23"/>
    <cellStyle name="Обычный 9" xfId="24"/>
    <cellStyle name="Обычный_Лист1" xfId="25"/>
    <cellStyle name="Обычный_Лист1 2 2" xfId="26"/>
    <cellStyle name="Обычный_Лист1_приложение 1" xfId="27"/>
    <cellStyle name="Обычный_Лист1_СВОД  (итог 1 приложение + 9 р-в) 18.07.2016 КП" xfId="28"/>
    <cellStyle name="Обычный_Первомайск Приложение 1" xfId="29"/>
    <cellStyle name="Пояснение 2" xfId="30"/>
    <cellStyle name="Процентный 2" xfId="31"/>
    <cellStyle name="Стиль 1" xfId="32"/>
    <cellStyle name="Финансовый" xfId="33" builtinId="3"/>
    <cellStyle name="Финансовый 2" xfId="34"/>
    <cellStyle name="Финансовый 2 2" xfId="3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6;&#1082;&#1091;&#1084;&#1077;&#1085;&#1090;&#1099;/&#1051;&#1048;&#1060;&#1058;&#1067;/&#1052;&#1080;&#1085;&#1089;&#1090;&#1088;&#1086;&#1081;,%20&#1056;&#1086;&#1089;&#1090;&#1077;&#1093;&#1085;&#1072;&#1076;&#1079;&#1086;&#1088;%20-&#1079;&#1072;&#1087;&#1088;&#1086;&#1089;/&#1052;&#1080;&#1085;&#1089;&#1090;&#1088;&#1086;&#1081;-&#1087;&#1086;%20&#1079;&#1072;&#1087;&#1088;&#1086;&#1089;&#1091;/&#1076;&#1083;&#1103;%20&#1052;&#1080;&#1085;&#1089;&#1090;&#1088;&#1086;&#1103;/&#1048;&#1085;&#1092;&#1086;%20&#1085;&#1072;%20&#1079;&#1072;&#1087;&#1088;&#1086;&#1089;%20&#1086;&#1090;%2024.09.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"/>
      <sheetName val="для минстроя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D7"/>
  <sheetViews>
    <sheetView workbookViewId="0">
      <selection activeCell="D6" sqref="D6"/>
    </sheetView>
  </sheetViews>
  <sheetFormatPr defaultRowHeight="15"/>
  <cols>
    <col min="2" max="2" width="27.140625" customWidth="1"/>
    <col min="3" max="3" width="33.42578125" customWidth="1"/>
  </cols>
  <sheetData>
    <row r="2" spans="2:4">
      <c r="B2" t="s">
        <v>0</v>
      </c>
      <c r="C2" t="s">
        <v>1</v>
      </c>
      <c r="D2" t="s">
        <v>2</v>
      </c>
    </row>
    <row r="3" spans="2:4">
      <c r="B3" t="s">
        <v>3</v>
      </c>
      <c r="C3" t="s">
        <v>4</v>
      </c>
      <c r="D3" t="s">
        <v>5</v>
      </c>
    </row>
    <row r="4" spans="2:4">
      <c r="B4" t="s">
        <v>6</v>
      </c>
      <c r="C4" t="s">
        <v>7</v>
      </c>
      <c r="D4" t="s">
        <v>8</v>
      </c>
    </row>
    <row r="5" spans="2:4">
      <c r="B5" t="s">
        <v>9</v>
      </c>
      <c r="D5" t="s">
        <v>10</v>
      </c>
    </row>
    <row r="6" spans="2:4">
      <c r="B6" t="s">
        <v>11</v>
      </c>
    </row>
    <row r="7" spans="2:4">
      <c r="B7" t="s">
        <v>12</v>
      </c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4:Z17"/>
  <sheetViews>
    <sheetView zoomScale="68" workbookViewId="0">
      <selection activeCell="A5" sqref="A5:Z5"/>
    </sheetView>
  </sheetViews>
  <sheetFormatPr defaultColWidth="9.140625" defaultRowHeight="12"/>
  <cols>
    <col min="1" max="1" width="4.5703125" style="1" customWidth="1"/>
    <col min="2" max="2" width="50" style="1" customWidth="1"/>
    <col min="3" max="3" width="12.140625" style="2" customWidth="1"/>
    <col min="4" max="4" width="12.5703125" style="1" customWidth="1"/>
    <col min="5" max="5" width="11.140625" style="1" customWidth="1"/>
    <col min="6" max="6" width="11.28515625" style="1" customWidth="1"/>
    <col min="7" max="7" width="8.5703125" style="1" customWidth="1"/>
    <col min="8" max="8" width="6.7109375" style="1" customWidth="1"/>
    <col min="9" max="9" width="5.140625" style="1" customWidth="1"/>
    <col min="10" max="10" width="35.85546875" style="2" customWidth="1"/>
    <col min="11" max="11" width="11.5703125" style="1" customWidth="1"/>
    <col min="12" max="12" width="11" style="3" customWidth="1"/>
    <col min="13" max="13" width="10.140625" style="1" customWidth="1"/>
    <col min="14" max="14" width="6.85546875" style="1" customWidth="1"/>
    <col min="15" max="15" width="4.7109375" style="1" customWidth="1"/>
    <col min="16" max="16" width="10" style="1" customWidth="1"/>
    <col min="17" max="17" width="16.5703125" style="1" customWidth="1"/>
    <col min="18" max="18" width="11.42578125" style="1" customWidth="1"/>
    <col min="19" max="19" width="10.85546875" style="1" customWidth="1"/>
    <col min="20" max="21" width="11.42578125" style="1" hidden="1" customWidth="1"/>
    <col min="22" max="22" width="14.7109375" style="1" customWidth="1"/>
    <col min="23" max="23" width="25.42578125" style="1" customWidth="1"/>
    <col min="24" max="24" width="17.7109375" style="1" customWidth="1"/>
    <col min="25" max="25" width="13.7109375" style="1" customWidth="1"/>
    <col min="26" max="26" width="20" style="1" customWidth="1"/>
    <col min="27" max="27" width="12.42578125" style="1" customWidth="1"/>
    <col min="28" max="16384" width="9.140625" style="1"/>
  </cols>
  <sheetData>
    <row r="4" spans="1:26" ht="148.5" customHeight="1">
      <c r="X4" s="210" t="s">
        <v>13</v>
      </c>
      <c r="Y4" s="210"/>
    </row>
    <row r="5" spans="1:26" ht="12" customHeight="1">
      <c r="A5" s="211" t="s">
        <v>14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</row>
    <row r="6" spans="1:26">
      <c r="A6" s="5"/>
      <c r="B6" s="5"/>
      <c r="C6" s="6"/>
      <c r="D6" s="6"/>
      <c r="E6" s="6"/>
      <c r="F6" s="6"/>
      <c r="G6" s="4"/>
      <c r="H6" s="4"/>
      <c r="I6" s="4"/>
      <c r="J6" s="4"/>
      <c r="K6" s="4"/>
      <c r="L6" s="4"/>
      <c r="M6" s="5"/>
      <c r="N6" s="5"/>
      <c r="O6" s="5"/>
      <c r="P6" s="5"/>
      <c r="Q6" s="7"/>
      <c r="R6" s="7"/>
      <c r="S6" s="7"/>
      <c r="T6" s="7"/>
      <c r="U6" s="7"/>
      <c r="V6" s="7"/>
      <c r="W6" s="7"/>
      <c r="X6" s="7"/>
      <c r="Y6" s="211" t="s">
        <v>15</v>
      </c>
      <c r="Z6" s="211"/>
    </row>
    <row r="7" spans="1:26" ht="12" customHeight="1">
      <c r="A7" s="211" t="s">
        <v>16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</row>
    <row r="8" spans="1:26">
      <c r="A8" s="7"/>
      <c r="B8" s="7"/>
      <c r="C8" s="8"/>
      <c r="D8" s="9"/>
      <c r="E8" s="9"/>
      <c r="F8" s="9"/>
      <c r="G8" s="7"/>
      <c r="H8" s="7"/>
      <c r="I8" s="7"/>
      <c r="J8" s="10"/>
      <c r="K8" s="7"/>
      <c r="L8" s="11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3.15" customHeight="1">
      <c r="A9" s="201" t="s">
        <v>17</v>
      </c>
      <c r="B9" s="201" t="s">
        <v>18</v>
      </c>
      <c r="C9" s="203" t="s">
        <v>19</v>
      </c>
      <c r="D9" s="203"/>
      <c r="E9" s="203"/>
      <c r="F9" s="203"/>
      <c r="G9" s="204" t="s">
        <v>20</v>
      </c>
      <c r="H9" s="204" t="s">
        <v>21</v>
      </c>
      <c r="I9" s="204" t="s">
        <v>22</v>
      </c>
      <c r="J9" s="201" t="s">
        <v>23</v>
      </c>
      <c r="K9" s="201"/>
      <c r="L9" s="201"/>
      <c r="M9" s="201"/>
      <c r="N9" s="201" t="s">
        <v>24</v>
      </c>
      <c r="O9" s="201"/>
      <c r="P9" s="201"/>
      <c r="Q9" s="204" t="s">
        <v>25</v>
      </c>
      <c r="R9" s="201" t="s">
        <v>26</v>
      </c>
      <c r="S9" s="201"/>
      <c r="T9" s="201"/>
      <c r="U9" s="201"/>
      <c r="V9" s="204" t="s">
        <v>27</v>
      </c>
      <c r="W9" s="201" t="s">
        <v>28</v>
      </c>
      <c r="X9" s="201"/>
      <c r="Y9" s="201"/>
      <c r="Z9" s="201"/>
    </row>
    <row r="10" spans="1:26" ht="12" customHeight="1">
      <c r="A10" s="201"/>
      <c r="B10" s="201"/>
      <c r="C10" s="205" t="s">
        <v>29</v>
      </c>
      <c r="D10" s="201" t="s">
        <v>30</v>
      </c>
      <c r="E10" s="201"/>
      <c r="F10" s="201"/>
      <c r="G10" s="204"/>
      <c r="H10" s="204"/>
      <c r="I10" s="204"/>
      <c r="J10" s="206" t="s">
        <v>29</v>
      </c>
      <c r="K10" s="207" t="s">
        <v>31</v>
      </c>
      <c r="L10" s="208"/>
      <c r="M10" s="209"/>
      <c r="N10" s="203" t="s">
        <v>31</v>
      </c>
      <c r="O10" s="203"/>
      <c r="P10" s="203"/>
      <c r="Q10" s="204"/>
      <c r="R10" s="201" t="s">
        <v>29</v>
      </c>
      <c r="S10" s="203" t="s">
        <v>31</v>
      </c>
      <c r="T10" s="203"/>
      <c r="U10" s="203"/>
      <c r="V10" s="204"/>
      <c r="W10" s="204" t="s">
        <v>32</v>
      </c>
      <c r="X10" s="203" t="s">
        <v>31</v>
      </c>
      <c r="Y10" s="203"/>
      <c r="Z10" s="203"/>
    </row>
    <row r="11" spans="1:26" ht="140.25" customHeight="1">
      <c r="A11" s="201"/>
      <c r="B11" s="201"/>
      <c r="C11" s="205"/>
      <c r="D11" s="13" t="s">
        <v>33</v>
      </c>
      <c r="E11" s="13" t="s">
        <v>34</v>
      </c>
      <c r="F11" s="13" t="s">
        <v>35</v>
      </c>
      <c r="G11" s="204"/>
      <c r="H11" s="204"/>
      <c r="I11" s="204"/>
      <c r="J11" s="206"/>
      <c r="K11" s="15" t="s">
        <v>36</v>
      </c>
      <c r="L11" s="13" t="s">
        <v>37</v>
      </c>
      <c r="M11" s="15" t="s">
        <v>38</v>
      </c>
      <c r="N11" s="16" t="s">
        <v>39</v>
      </c>
      <c r="O11" s="13" t="s">
        <v>40</v>
      </c>
      <c r="P11" s="13" t="s">
        <v>41</v>
      </c>
      <c r="Q11" s="204"/>
      <c r="R11" s="202"/>
      <c r="S11" s="17" t="s">
        <v>42</v>
      </c>
      <c r="T11" s="17" t="s">
        <v>43</v>
      </c>
      <c r="U11" s="17" t="s">
        <v>44</v>
      </c>
      <c r="V11" s="204"/>
      <c r="W11" s="204"/>
      <c r="X11" s="13" t="s">
        <v>45</v>
      </c>
      <c r="Y11" s="15" t="s">
        <v>46</v>
      </c>
      <c r="Z11" s="15" t="s">
        <v>47</v>
      </c>
    </row>
    <row r="12" spans="1:26">
      <c r="A12" s="201"/>
      <c r="B12" s="201"/>
      <c r="C12" s="14" t="s">
        <v>48</v>
      </c>
      <c r="D12" s="12" t="s">
        <v>48</v>
      </c>
      <c r="E12" s="12" t="s">
        <v>48</v>
      </c>
      <c r="F12" s="12" t="s">
        <v>48</v>
      </c>
      <c r="G12" s="12" t="s">
        <v>48</v>
      </c>
      <c r="H12" s="12" t="s">
        <v>48</v>
      </c>
      <c r="I12" s="12" t="s">
        <v>49</v>
      </c>
      <c r="J12" s="14" t="s">
        <v>49</v>
      </c>
      <c r="K12" s="12" t="s">
        <v>49</v>
      </c>
      <c r="L12" s="12" t="s">
        <v>49</v>
      </c>
      <c r="M12" s="12" t="s">
        <v>49</v>
      </c>
      <c r="N12" s="18" t="s">
        <v>50</v>
      </c>
      <c r="O12" s="12" t="s">
        <v>50</v>
      </c>
      <c r="P12" s="12" t="s">
        <v>50</v>
      </c>
      <c r="Q12" s="12" t="s">
        <v>50</v>
      </c>
      <c r="R12" s="12" t="s">
        <v>49</v>
      </c>
      <c r="S12" s="12" t="s">
        <v>49</v>
      </c>
      <c r="T12" s="12" t="s">
        <v>49</v>
      </c>
      <c r="U12" s="12" t="s">
        <v>49</v>
      </c>
      <c r="V12" s="12" t="s">
        <v>49</v>
      </c>
      <c r="W12" s="12" t="s">
        <v>49</v>
      </c>
      <c r="X12" s="12" t="s">
        <v>49</v>
      </c>
      <c r="Y12" s="12" t="s">
        <v>49</v>
      </c>
      <c r="Z12" s="12" t="s">
        <v>49</v>
      </c>
    </row>
    <row r="13" spans="1:26">
      <c r="A13" s="12">
        <v>1</v>
      </c>
      <c r="B13" s="12">
        <v>2</v>
      </c>
      <c r="C13" s="14">
        <v>3</v>
      </c>
      <c r="D13" s="12">
        <v>4</v>
      </c>
      <c r="E13" s="12">
        <v>5</v>
      </c>
      <c r="F13" s="12">
        <v>6</v>
      </c>
      <c r="G13" s="12">
        <v>7</v>
      </c>
      <c r="H13" s="12">
        <v>8</v>
      </c>
      <c r="I13" s="12">
        <v>9</v>
      </c>
      <c r="J13" s="14">
        <v>10</v>
      </c>
      <c r="K13" s="12">
        <v>11</v>
      </c>
      <c r="L13" s="12">
        <v>12</v>
      </c>
      <c r="M13" s="12">
        <v>13</v>
      </c>
      <c r="N13" s="18">
        <v>14</v>
      </c>
      <c r="O13" s="12">
        <v>15</v>
      </c>
      <c r="P13" s="12">
        <v>16</v>
      </c>
      <c r="Q13" s="12">
        <v>17</v>
      </c>
      <c r="R13" s="12">
        <v>18</v>
      </c>
      <c r="S13" s="12">
        <v>19</v>
      </c>
      <c r="T13" s="12">
        <v>20</v>
      </c>
      <c r="U13" s="12">
        <v>21</v>
      </c>
      <c r="V13" s="12">
        <v>22</v>
      </c>
      <c r="W13" s="12">
        <v>23</v>
      </c>
      <c r="X13" s="12">
        <v>24</v>
      </c>
      <c r="Y13" s="12">
        <v>25</v>
      </c>
      <c r="Z13" s="12">
        <v>26</v>
      </c>
    </row>
    <row r="14" spans="1:26" ht="25.5" customHeight="1">
      <c r="A14" s="200" t="s">
        <v>51</v>
      </c>
      <c r="B14" s="200"/>
      <c r="C14" s="19"/>
      <c r="D14" s="19"/>
      <c r="E14" s="20"/>
      <c r="F14" s="20"/>
      <c r="G14" s="21"/>
      <c r="H14" s="21"/>
      <c r="I14" s="20"/>
      <c r="J14" s="22"/>
      <c r="K14" s="22"/>
      <c r="L14" s="22"/>
      <c r="M14" s="22"/>
      <c r="N14" s="22"/>
      <c r="O14" s="23"/>
      <c r="P14" s="23"/>
      <c r="Q14" s="24"/>
      <c r="R14" s="24"/>
      <c r="S14" s="24"/>
      <c r="T14" s="24"/>
      <c r="U14" s="22"/>
      <c r="V14" s="25">
        <v>728951</v>
      </c>
      <c r="W14" s="24">
        <f>SUM(W15:W17)</f>
        <v>20435405</v>
      </c>
      <c r="X14" s="24">
        <f>SUM(X15:X17)</f>
        <v>20435405</v>
      </c>
      <c r="Y14" s="26"/>
      <c r="Z14" s="24"/>
    </row>
    <row r="15" spans="1:26" ht="12" customHeight="1">
      <c r="A15" s="200" t="s">
        <v>52</v>
      </c>
      <c r="B15" s="200"/>
      <c r="C15" s="19">
        <v>97069.079999999987</v>
      </c>
      <c r="D15" s="20">
        <v>97069.079999999987</v>
      </c>
      <c r="E15" s="20"/>
      <c r="F15" s="20"/>
      <c r="G15" s="21"/>
      <c r="H15" s="21"/>
      <c r="I15" s="20">
        <v>6.3</v>
      </c>
      <c r="J15" s="22">
        <v>611535</v>
      </c>
      <c r="K15" s="22">
        <v>611535</v>
      </c>
      <c r="L15" s="22">
        <v>0</v>
      </c>
      <c r="M15" s="22">
        <v>0</v>
      </c>
      <c r="N15" s="23">
        <v>95.83</v>
      </c>
      <c r="O15" s="23"/>
      <c r="P15" s="23"/>
      <c r="Q15" s="22">
        <v>95</v>
      </c>
      <c r="R15" s="22"/>
      <c r="S15" s="24"/>
      <c r="T15" s="24"/>
      <c r="U15" s="22"/>
      <c r="V15" s="27">
        <v>31406</v>
      </c>
      <c r="W15" s="22">
        <v>6712193</v>
      </c>
      <c r="X15" s="22">
        <v>6712193</v>
      </c>
      <c r="Y15" s="26"/>
      <c r="Z15" s="24"/>
    </row>
    <row r="16" spans="1:26" ht="12" customHeight="1">
      <c r="A16" s="200" t="s">
        <v>53</v>
      </c>
      <c r="B16" s="200"/>
      <c r="C16" s="19">
        <v>97563.380000000034</v>
      </c>
      <c r="D16" s="20">
        <v>97563.380000000034</v>
      </c>
      <c r="E16" s="20"/>
      <c r="F16" s="20"/>
      <c r="G16" s="21"/>
      <c r="H16" s="21"/>
      <c r="I16" s="20">
        <v>6.3</v>
      </c>
      <c r="J16" s="22">
        <v>614649</v>
      </c>
      <c r="K16" s="22">
        <v>614649</v>
      </c>
      <c r="L16" s="22">
        <v>0</v>
      </c>
      <c r="M16" s="22">
        <v>0</v>
      </c>
      <c r="N16" s="23">
        <v>93.8</v>
      </c>
      <c r="O16" s="23"/>
      <c r="P16" s="23"/>
      <c r="Q16" s="22">
        <v>95</v>
      </c>
      <c r="R16" s="28"/>
      <c r="S16" s="28"/>
      <c r="T16" s="28"/>
      <c r="U16" s="28"/>
      <c r="V16" s="29">
        <v>351621</v>
      </c>
      <c r="W16" s="30">
        <v>6924186</v>
      </c>
      <c r="X16" s="30">
        <v>6924186</v>
      </c>
      <c r="Y16" s="26"/>
      <c r="Z16" s="28"/>
    </row>
    <row r="17" spans="1:26" ht="12" customHeight="1">
      <c r="A17" s="200" t="s">
        <v>54</v>
      </c>
      <c r="B17" s="200"/>
      <c r="C17" s="19">
        <v>97674.579999999973</v>
      </c>
      <c r="D17" s="20">
        <v>97674.579999999973</v>
      </c>
      <c r="E17" s="20"/>
      <c r="F17" s="20"/>
      <c r="G17" s="21"/>
      <c r="H17" s="21"/>
      <c r="I17" s="20">
        <v>6.3</v>
      </c>
      <c r="J17" s="22">
        <v>615350</v>
      </c>
      <c r="K17" s="22">
        <v>615350</v>
      </c>
      <c r="L17" s="22">
        <v>0</v>
      </c>
      <c r="M17" s="22">
        <v>0</v>
      </c>
      <c r="N17" s="23">
        <v>92</v>
      </c>
      <c r="O17" s="23"/>
      <c r="P17" s="23"/>
      <c r="Q17" s="22">
        <v>95</v>
      </c>
      <c r="R17" s="28"/>
      <c r="S17" s="28"/>
      <c r="T17" s="28"/>
      <c r="U17" s="28"/>
      <c r="V17" s="29">
        <v>345924</v>
      </c>
      <c r="W17" s="30">
        <v>6799026</v>
      </c>
      <c r="X17" s="30">
        <v>6799026</v>
      </c>
      <c r="Y17" s="26"/>
      <c r="Z17" s="28"/>
    </row>
  </sheetData>
  <mergeCells count="29">
    <mergeCell ref="X4:Y4"/>
    <mergeCell ref="A5:Z5"/>
    <mergeCell ref="Y6:Z6"/>
    <mergeCell ref="A7:Z7"/>
    <mergeCell ref="A9:A12"/>
    <mergeCell ref="B9:B12"/>
    <mergeCell ref="C9:F9"/>
    <mergeCell ref="G9:G11"/>
    <mergeCell ref="H9:H11"/>
    <mergeCell ref="I9:I11"/>
    <mergeCell ref="J9:M9"/>
    <mergeCell ref="N9:P9"/>
    <mergeCell ref="Q9:Q11"/>
    <mergeCell ref="R9:U9"/>
    <mergeCell ref="V9:V11"/>
    <mergeCell ref="W9:Z9"/>
    <mergeCell ref="W10:W11"/>
    <mergeCell ref="X10:Z10"/>
    <mergeCell ref="A14:B14"/>
    <mergeCell ref="C10:C11"/>
    <mergeCell ref="D10:F10"/>
    <mergeCell ref="J10:J11"/>
    <mergeCell ref="K10:M10"/>
    <mergeCell ref="N10:P10"/>
    <mergeCell ref="A15:B15"/>
    <mergeCell ref="A16:B16"/>
    <mergeCell ref="A17:B17"/>
    <mergeCell ref="R10:R11"/>
    <mergeCell ref="S10:U10"/>
  </mergeCells>
  <pageMargins left="0.19685039370078741" right="0.19685039370078741" top="0.59055118110236227" bottom="0.19685039370078741" header="0.31496062992125984" footer="0.31496062992125984"/>
  <pageSetup paperSize="9" scale="4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Y75"/>
  <sheetViews>
    <sheetView view="pageBreakPreview" zoomScale="80" zoomScaleNormal="70" zoomScaleSheetLayoutView="80" workbookViewId="0">
      <pane xSplit="2" ySplit="7" topLeftCell="C8" activePane="bottomRight" state="frozen"/>
      <selection activeCell="O11" sqref="O11:W16"/>
      <selection pane="topRight"/>
      <selection pane="bottomLeft"/>
      <selection pane="bottomRight" activeCell="I43" sqref="I43"/>
    </sheetView>
  </sheetViews>
  <sheetFormatPr defaultColWidth="9.140625" defaultRowHeight="12"/>
  <cols>
    <col min="1" max="1" width="6.7109375" style="32" customWidth="1"/>
    <col min="2" max="2" width="25.28515625" style="33" customWidth="1"/>
    <col min="3" max="3" width="6.140625" style="34" customWidth="1"/>
    <col min="4" max="4" width="8" style="34" customWidth="1"/>
    <col min="5" max="5" width="6.85546875" style="34" customWidth="1"/>
    <col min="6" max="6" width="5.85546875" style="34" customWidth="1"/>
    <col min="7" max="7" width="5.7109375" style="34" customWidth="1"/>
    <col min="8" max="8" width="7.85546875" style="34" customWidth="1"/>
    <col min="9" max="13" width="8.140625" style="35" customWidth="1"/>
    <col min="14" max="14" width="8.140625" style="36" customWidth="1"/>
    <col min="15" max="15" width="11.5703125" style="37" customWidth="1"/>
    <col min="16" max="18" width="5" style="38" customWidth="1"/>
    <col min="19" max="19" width="11.5703125" style="38" customWidth="1"/>
    <col min="20" max="20" width="11.5703125" style="37" customWidth="1"/>
    <col min="21" max="23" width="11.5703125" style="38" customWidth="1"/>
    <col min="24" max="24" width="4.28515625" style="34" customWidth="1"/>
    <col min="25" max="25" width="10.5703125" style="34" customWidth="1"/>
    <col min="26" max="51" width="9.140625" style="39"/>
    <col min="52" max="16384" width="9.140625" style="31"/>
  </cols>
  <sheetData>
    <row r="1" spans="1:51" s="40" customFormat="1" ht="15" customHeight="1">
      <c r="A1" s="221" t="s">
        <v>55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</row>
    <row r="2" spans="1:51" s="40" customFormat="1" ht="15" customHeight="1">
      <c r="A2" s="222" t="s">
        <v>56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3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</row>
    <row r="3" spans="1:51" s="40" customFormat="1" ht="15" customHeight="1">
      <c r="A3" s="224" t="s">
        <v>57</v>
      </c>
      <c r="B3" s="225" t="s">
        <v>58</v>
      </c>
      <c r="C3" s="226" t="s">
        <v>59</v>
      </c>
      <c r="D3" s="226" t="s">
        <v>60</v>
      </c>
      <c r="E3" s="226" t="s">
        <v>61</v>
      </c>
      <c r="F3" s="226" t="s">
        <v>62</v>
      </c>
      <c r="G3" s="226" t="s">
        <v>63</v>
      </c>
      <c r="H3" s="226" t="s">
        <v>64</v>
      </c>
      <c r="I3" s="216" t="s">
        <v>65</v>
      </c>
      <c r="J3" s="227" t="s">
        <v>66</v>
      </c>
      <c r="K3" s="227"/>
      <c r="L3" s="227"/>
      <c r="M3" s="227"/>
      <c r="N3" s="228" t="s">
        <v>67</v>
      </c>
      <c r="O3" s="215" t="s">
        <v>68</v>
      </c>
      <c r="P3" s="215"/>
      <c r="Q3" s="215"/>
      <c r="R3" s="215"/>
      <c r="S3" s="215"/>
      <c r="T3" s="218" t="s">
        <v>69</v>
      </c>
      <c r="U3" s="218"/>
      <c r="V3" s="218"/>
      <c r="W3" s="218"/>
      <c r="X3" s="218"/>
      <c r="Y3" s="220" t="s">
        <v>70</v>
      </c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</row>
    <row r="4" spans="1:51" s="45" customFormat="1" ht="15" customHeight="1">
      <c r="A4" s="224"/>
      <c r="B4" s="225"/>
      <c r="C4" s="226"/>
      <c r="D4" s="226"/>
      <c r="E4" s="226"/>
      <c r="F4" s="226"/>
      <c r="G4" s="226"/>
      <c r="H4" s="226"/>
      <c r="I4" s="216"/>
      <c r="J4" s="216" t="s">
        <v>71</v>
      </c>
      <c r="K4" s="216" t="s">
        <v>72</v>
      </c>
      <c r="L4" s="216" t="s">
        <v>73</v>
      </c>
      <c r="M4" s="216" t="s">
        <v>74</v>
      </c>
      <c r="N4" s="228"/>
      <c r="O4" s="217" t="s">
        <v>71</v>
      </c>
      <c r="P4" s="215" t="s">
        <v>75</v>
      </c>
      <c r="Q4" s="215"/>
      <c r="R4" s="215"/>
      <c r="S4" s="215"/>
      <c r="T4" s="217" t="s">
        <v>71</v>
      </c>
      <c r="U4" s="218" t="s">
        <v>75</v>
      </c>
      <c r="V4" s="218"/>
      <c r="W4" s="218"/>
      <c r="X4" s="218"/>
      <c r="Y4" s="220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</row>
    <row r="5" spans="1:51" s="45" customFormat="1" ht="15" customHeight="1">
      <c r="A5" s="224"/>
      <c r="B5" s="225"/>
      <c r="C5" s="226"/>
      <c r="D5" s="226"/>
      <c r="E5" s="226"/>
      <c r="F5" s="226"/>
      <c r="G5" s="226"/>
      <c r="H5" s="226"/>
      <c r="I5" s="216"/>
      <c r="J5" s="216"/>
      <c r="K5" s="216"/>
      <c r="L5" s="216"/>
      <c r="M5" s="216"/>
      <c r="N5" s="228"/>
      <c r="O5" s="217"/>
      <c r="P5" s="219" t="s">
        <v>76</v>
      </c>
      <c r="Q5" s="219" t="s">
        <v>77</v>
      </c>
      <c r="R5" s="219" t="s">
        <v>78</v>
      </c>
      <c r="S5" s="219" t="s">
        <v>79</v>
      </c>
      <c r="T5" s="217"/>
      <c r="U5" s="219" t="s">
        <v>80</v>
      </c>
      <c r="V5" s="219" t="s">
        <v>81</v>
      </c>
      <c r="W5" s="219" t="s">
        <v>82</v>
      </c>
      <c r="X5" s="220" t="s">
        <v>83</v>
      </c>
      <c r="Y5" s="220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</row>
    <row r="6" spans="1:51" s="45" customFormat="1" ht="15" customHeight="1">
      <c r="A6" s="224"/>
      <c r="B6" s="225"/>
      <c r="C6" s="226"/>
      <c r="D6" s="226"/>
      <c r="E6" s="226"/>
      <c r="F6" s="226"/>
      <c r="G6" s="226"/>
      <c r="H6" s="226"/>
      <c r="I6" s="216"/>
      <c r="J6" s="216"/>
      <c r="K6" s="216"/>
      <c r="L6" s="216"/>
      <c r="M6" s="216"/>
      <c r="N6" s="228"/>
      <c r="O6" s="217"/>
      <c r="P6" s="219"/>
      <c r="Q6" s="219"/>
      <c r="R6" s="219"/>
      <c r="S6" s="219"/>
      <c r="T6" s="217"/>
      <c r="U6" s="219"/>
      <c r="V6" s="219"/>
      <c r="W6" s="219"/>
      <c r="X6" s="220"/>
      <c r="Y6" s="220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</row>
    <row r="7" spans="1:51" s="45" customFormat="1" ht="15" customHeight="1">
      <c r="A7" s="224"/>
      <c r="B7" s="225"/>
      <c r="C7" s="226"/>
      <c r="D7" s="226"/>
      <c r="E7" s="226"/>
      <c r="F7" s="226"/>
      <c r="G7" s="226"/>
      <c r="H7" s="226"/>
      <c r="I7" s="42" t="s">
        <v>84</v>
      </c>
      <c r="J7" s="42" t="s">
        <v>84</v>
      </c>
      <c r="K7" s="42" t="s">
        <v>84</v>
      </c>
      <c r="L7" s="42" t="s">
        <v>84</v>
      </c>
      <c r="M7" s="42" t="s">
        <v>84</v>
      </c>
      <c r="N7" s="46" t="s">
        <v>85</v>
      </c>
      <c r="O7" s="43" t="s">
        <v>49</v>
      </c>
      <c r="P7" s="43" t="s">
        <v>49</v>
      </c>
      <c r="Q7" s="43" t="s">
        <v>49</v>
      </c>
      <c r="R7" s="43" t="s">
        <v>49</v>
      </c>
      <c r="S7" s="47" t="s">
        <v>49</v>
      </c>
      <c r="T7" s="47" t="s">
        <v>49</v>
      </c>
      <c r="U7" s="47" t="s">
        <v>49</v>
      </c>
      <c r="V7" s="47" t="s">
        <v>49</v>
      </c>
      <c r="W7" s="43" t="s">
        <v>49</v>
      </c>
      <c r="X7" s="44" t="s">
        <v>49</v>
      </c>
      <c r="Y7" s="48" t="s">
        <v>86</v>
      </c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</row>
    <row r="8" spans="1:51" s="49" customFormat="1" ht="15" customHeight="1">
      <c r="A8" s="50">
        <v>1</v>
      </c>
      <c r="B8" s="51">
        <f t="shared" ref="B8:X8" si="0">A8+1</f>
        <v>2</v>
      </c>
      <c r="C8" s="51">
        <f t="shared" si="0"/>
        <v>3</v>
      </c>
      <c r="D8" s="51">
        <f t="shared" si="0"/>
        <v>4</v>
      </c>
      <c r="E8" s="51">
        <f t="shared" si="0"/>
        <v>5</v>
      </c>
      <c r="F8" s="51">
        <f t="shared" si="0"/>
        <v>6</v>
      </c>
      <c r="G8" s="51">
        <f t="shared" si="0"/>
        <v>7</v>
      </c>
      <c r="H8" s="51">
        <f t="shared" si="0"/>
        <v>8</v>
      </c>
      <c r="I8" s="51">
        <f t="shared" si="0"/>
        <v>9</v>
      </c>
      <c r="J8" s="51">
        <f t="shared" si="0"/>
        <v>10</v>
      </c>
      <c r="K8" s="51">
        <f t="shared" si="0"/>
        <v>11</v>
      </c>
      <c r="L8" s="51">
        <f t="shared" si="0"/>
        <v>12</v>
      </c>
      <c r="M8" s="51">
        <f t="shared" si="0"/>
        <v>13</v>
      </c>
      <c r="N8" s="51">
        <f t="shared" si="0"/>
        <v>14</v>
      </c>
      <c r="O8" s="51">
        <f t="shared" si="0"/>
        <v>15</v>
      </c>
      <c r="P8" s="51">
        <f t="shared" si="0"/>
        <v>16</v>
      </c>
      <c r="Q8" s="51">
        <f t="shared" si="0"/>
        <v>17</v>
      </c>
      <c r="R8" s="51">
        <f t="shared" si="0"/>
        <v>18</v>
      </c>
      <c r="S8" s="52">
        <f t="shared" si="0"/>
        <v>19</v>
      </c>
      <c r="T8" s="52">
        <f t="shared" si="0"/>
        <v>20</v>
      </c>
      <c r="U8" s="52">
        <f t="shared" si="0"/>
        <v>21</v>
      </c>
      <c r="V8" s="52">
        <f t="shared" si="0"/>
        <v>22</v>
      </c>
      <c r="W8" s="51">
        <f t="shared" si="0"/>
        <v>23</v>
      </c>
      <c r="X8" s="51">
        <f t="shared" si="0"/>
        <v>24</v>
      </c>
      <c r="Y8" s="51">
        <v>25</v>
      </c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</row>
    <row r="9" spans="1:51" s="45" customFormat="1" ht="24" customHeight="1">
      <c r="A9" s="212" t="s">
        <v>87</v>
      </c>
      <c r="B9" s="213"/>
      <c r="C9" s="51" t="s">
        <v>88</v>
      </c>
      <c r="D9" s="51" t="s">
        <v>88</v>
      </c>
      <c r="E9" s="51" t="s">
        <v>88</v>
      </c>
      <c r="F9" s="51" t="s">
        <v>88</v>
      </c>
      <c r="G9" s="51" t="s">
        <v>88</v>
      </c>
      <c r="H9" s="51" t="s">
        <v>88</v>
      </c>
      <c r="I9" s="51">
        <f>I10+I17+I29</f>
        <v>17025.100000000002</v>
      </c>
      <c r="J9" s="51">
        <f t="shared" ref="J9:W9" si="1">J10+J17+J29</f>
        <v>15167.7</v>
      </c>
      <c r="K9" s="51">
        <f t="shared" si="1"/>
        <v>15167.7</v>
      </c>
      <c r="L9" s="51"/>
      <c r="M9" s="51">
        <f t="shared" si="1"/>
        <v>14770.8</v>
      </c>
      <c r="N9" s="51">
        <f t="shared" si="1"/>
        <v>728</v>
      </c>
      <c r="O9" s="54">
        <f t="shared" si="1"/>
        <v>20208484</v>
      </c>
      <c r="P9" s="54"/>
      <c r="Q9" s="54"/>
      <c r="R9" s="54"/>
      <c r="S9" s="54">
        <f t="shared" si="1"/>
        <v>20208484</v>
      </c>
      <c r="T9" s="54">
        <f t="shared" si="1"/>
        <v>20208484</v>
      </c>
      <c r="U9" s="54">
        <f t="shared" si="1"/>
        <v>19349052</v>
      </c>
      <c r="V9" s="54">
        <f t="shared" si="1"/>
        <v>486436</v>
      </c>
      <c r="W9" s="54">
        <f t="shared" si="1"/>
        <v>372996</v>
      </c>
      <c r="X9" s="55"/>
      <c r="Y9" s="56"/>
      <c r="Z9" s="57"/>
      <c r="AA9" s="58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</row>
    <row r="10" spans="1:51" s="45" customFormat="1" ht="15" customHeight="1">
      <c r="A10" s="212" t="s">
        <v>89</v>
      </c>
      <c r="B10" s="213"/>
      <c r="C10" s="51" t="s">
        <v>88</v>
      </c>
      <c r="D10" s="51" t="s">
        <v>88</v>
      </c>
      <c r="E10" s="51" t="s">
        <v>88</v>
      </c>
      <c r="F10" s="51" t="s">
        <v>88</v>
      </c>
      <c r="G10" s="51" t="s">
        <v>88</v>
      </c>
      <c r="H10" s="51" t="s">
        <v>88</v>
      </c>
      <c r="I10" s="59">
        <f>I11+I12+I13+I14+I16+I15</f>
        <v>6021.2</v>
      </c>
      <c r="J10" s="59">
        <f t="shared" ref="J10:W10" si="2">J11+J12+J13+J14+J16+J15</f>
        <v>5411.3</v>
      </c>
      <c r="K10" s="59">
        <f t="shared" si="2"/>
        <v>5411.3</v>
      </c>
      <c r="L10" s="59"/>
      <c r="M10" s="59">
        <f t="shared" si="2"/>
        <v>5227.5</v>
      </c>
      <c r="N10" s="60">
        <f t="shared" si="2"/>
        <v>255</v>
      </c>
      <c r="O10" s="54">
        <f t="shared" si="2"/>
        <v>4164582</v>
      </c>
      <c r="P10" s="54"/>
      <c r="Q10" s="54"/>
      <c r="R10" s="54"/>
      <c r="S10" s="54">
        <f t="shared" si="2"/>
        <v>4164582</v>
      </c>
      <c r="T10" s="54">
        <f t="shared" si="2"/>
        <v>4164582</v>
      </c>
      <c r="U10" s="54">
        <f t="shared" si="2"/>
        <v>3996875</v>
      </c>
      <c r="V10" s="54">
        <f t="shared" si="2"/>
        <v>83239</v>
      </c>
      <c r="W10" s="54">
        <f t="shared" si="2"/>
        <v>84468</v>
      </c>
      <c r="X10" s="55"/>
      <c r="Y10" s="56"/>
      <c r="Z10" s="57"/>
      <c r="AA10" s="58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</row>
    <row r="11" spans="1:51" s="45" customFormat="1" ht="15" customHeight="1">
      <c r="A11" s="61">
        <v>1</v>
      </c>
      <c r="B11" s="62" t="s">
        <v>90</v>
      </c>
      <c r="C11" s="63">
        <v>1989</v>
      </c>
      <c r="D11" s="63" t="s">
        <v>91</v>
      </c>
      <c r="E11" s="63" t="s">
        <v>92</v>
      </c>
      <c r="F11" s="63" t="s">
        <v>93</v>
      </c>
      <c r="G11" s="63">
        <v>3</v>
      </c>
      <c r="H11" s="63">
        <v>2</v>
      </c>
      <c r="I11" s="63">
        <v>991.9</v>
      </c>
      <c r="J11" s="63">
        <v>871.3</v>
      </c>
      <c r="K11" s="63">
        <v>871.3</v>
      </c>
      <c r="L11" s="63"/>
      <c r="M11" s="63">
        <v>871.3</v>
      </c>
      <c r="N11" s="63">
        <v>46</v>
      </c>
      <c r="O11" s="64">
        <f t="shared" ref="O11:O16" si="3">S11</f>
        <v>1067073</v>
      </c>
      <c r="P11" s="65"/>
      <c r="Q11" s="65"/>
      <c r="R11" s="65"/>
      <c r="S11" s="64">
        <f t="shared" ref="S11:S16" si="4">T11</f>
        <v>1067073</v>
      </c>
      <c r="T11" s="64">
        <f>'Таблица 3'!C11</f>
        <v>1067073</v>
      </c>
      <c r="U11" s="64">
        <f>'Таблица 3'!D11</f>
        <v>1044716</v>
      </c>
      <c r="V11" s="64">
        <f>'Таблица 3'!AE11</f>
        <v>0</v>
      </c>
      <c r="W11" s="66">
        <f>'Таблица 3'!AJ11</f>
        <v>22357</v>
      </c>
      <c r="X11" s="55"/>
      <c r="Y11" s="67" t="s">
        <v>94</v>
      </c>
      <c r="Z11" s="68"/>
      <c r="AA11" s="69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</row>
    <row r="12" spans="1:51" s="45" customFormat="1" ht="15" customHeight="1">
      <c r="A12" s="61">
        <v>2</v>
      </c>
      <c r="B12" s="62" t="s">
        <v>95</v>
      </c>
      <c r="C12" s="63">
        <v>1976</v>
      </c>
      <c r="D12" s="63" t="s">
        <v>91</v>
      </c>
      <c r="E12" s="63" t="s">
        <v>92</v>
      </c>
      <c r="F12" s="63" t="s">
        <v>93</v>
      </c>
      <c r="G12" s="63">
        <v>2</v>
      </c>
      <c r="H12" s="63">
        <v>3</v>
      </c>
      <c r="I12" s="63">
        <v>901.2</v>
      </c>
      <c r="J12" s="63">
        <v>810.9</v>
      </c>
      <c r="K12" s="63">
        <v>810.9</v>
      </c>
      <c r="L12" s="63"/>
      <c r="M12" s="63">
        <v>767.1</v>
      </c>
      <c r="N12" s="63">
        <v>41</v>
      </c>
      <c r="O12" s="64">
        <f t="shared" si="3"/>
        <v>687116</v>
      </c>
      <c r="P12" s="65"/>
      <c r="Q12" s="65"/>
      <c r="R12" s="65"/>
      <c r="S12" s="64">
        <f t="shared" si="4"/>
        <v>687116</v>
      </c>
      <c r="T12" s="64">
        <f>'Таблица 3'!C12</f>
        <v>687116</v>
      </c>
      <c r="U12" s="64">
        <f>'Таблица 3'!D12</f>
        <v>655572</v>
      </c>
      <c r="V12" s="64">
        <f>'Таблица 3'!AE12</f>
        <v>17908</v>
      </c>
      <c r="W12" s="66">
        <f>'Таблица 3'!AJ12</f>
        <v>13636</v>
      </c>
      <c r="X12" s="55"/>
      <c r="Y12" s="67" t="s">
        <v>94</v>
      </c>
      <c r="Z12" s="68"/>
      <c r="AA12" s="69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</row>
    <row r="13" spans="1:51" s="45" customFormat="1" ht="15" customHeight="1">
      <c r="A13" s="61">
        <v>3</v>
      </c>
      <c r="B13" s="62" t="s">
        <v>96</v>
      </c>
      <c r="C13" s="63">
        <v>1980</v>
      </c>
      <c r="D13" s="63" t="s">
        <v>91</v>
      </c>
      <c r="E13" s="63" t="s">
        <v>92</v>
      </c>
      <c r="F13" s="63" t="s">
        <v>93</v>
      </c>
      <c r="G13" s="63">
        <v>2</v>
      </c>
      <c r="H13" s="63">
        <v>3</v>
      </c>
      <c r="I13" s="63">
        <v>927.2</v>
      </c>
      <c r="J13" s="63">
        <v>836.9</v>
      </c>
      <c r="K13" s="63">
        <v>836.9</v>
      </c>
      <c r="L13" s="63"/>
      <c r="M13" s="63">
        <v>836.9</v>
      </c>
      <c r="N13" s="63">
        <v>42</v>
      </c>
      <c r="O13" s="64">
        <f t="shared" si="3"/>
        <v>544031</v>
      </c>
      <c r="P13" s="65"/>
      <c r="Q13" s="65"/>
      <c r="R13" s="65"/>
      <c r="S13" s="64">
        <f t="shared" si="4"/>
        <v>544031</v>
      </c>
      <c r="T13" s="64">
        <f>'Таблица 3'!C13</f>
        <v>544031</v>
      </c>
      <c r="U13" s="64">
        <f>'Таблица 3'!D13</f>
        <v>514982</v>
      </c>
      <c r="V13" s="64">
        <f>'Таблица 3'!AE13</f>
        <v>18028</v>
      </c>
      <c r="W13" s="66">
        <f>'Таблица 3'!AJ13</f>
        <v>11021</v>
      </c>
      <c r="X13" s="55"/>
      <c r="Y13" s="67" t="s">
        <v>94</v>
      </c>
      <c r="Z13" s="68"/>
      <c r="AA13" s="69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</row>
    <row r="14" spans="1:51" s="45" customFormat="1" ht="15" customHeight="1">
      <c r="A14" s="61">
        <v>4</v>
      </c>
      <c r="B14" s="62" t="s">
        <v>97</v>
      </c>
      <c r="C14" s="63">
        <v>1987</v>
      </c>
      <c r="D14" s="63" t="s">
        <v>91</v>
      </c>
      <c r="E14" s="63" t="s">
        <v>92</v>
      </c>
      <c r="F14" s="63" t="s">
        <v>93</v>
      </c>
      <c r="G14" s="63">
        <v>2</v>
      </c>
      <c r="H14" s="63">
        <v>2</v>
      </c>
      <c r="I14" s="70">
        <v>931</v>
      </c>
      <c r="J14" s="63">
        <v>840.7</v>
      </c>
      <c r="K14" s="63">
        <v>840.7</v>
      </c>
      <c r="L14" s="63"/>
      <c r="M14" s="63">
        <v>840.7</v>
      </c>
      <c r="N14" s="63">
        <v>30</v>
      </c>
      <c r="O14" s="64">
        <f t="shared" si="3"/>
        <v>613957</v>
      </c>
      <c r="P14" s="65"/>
      <c r="Q14" s="65"/>
      <c r="R14" s="65"/>
      <c r="S14" s="64">
        <f t="shared" si="4"/>
        <v>613957</v>
      </c>
      <c r="T14" s="64">
        <f>'Таблица 3'!C14</f>
        <v>613957</v>
      </c>
      <c r="U14" s="64">
        <f>'Таблица 3'!D14</f>
        <v>583426</v>
      </c>
      <c r="V14" s="64">
        <f>'Таблица 3'!AE14</f>
        <v>18045</v>
      </c>
      <c r="W14" s="66">
        <f>'Таблица 3'!AJ14</f>
        <v>12486</v>
      </c>
      <c r="X14" s="55"/>
      <c r="Y14" s="67" t="s">
        <v>94</v>
      </c>
      <c r="Z14" s="68"/>
      <c r="AA14" s="69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</row>
    <row r="15" spans="1:51" s="45" customFormat="1" ht="15" customHeight="1">
      <c r="A15" s="61">
        <v>5</v>
      </c>
      <c r="B15" s="62" t="s">
        <v>98</v>
      </c>
      <c r="C15" s="63">
        <v>1988</v>
      </c>
      <c r="D15" s="63" t="s">
        <v>91</v>
      </c>
      <c r="E15" s="63" t="s">
        <v>92</v>
      </c>
      <c r="F15" s="63" t="s">
        <v>93</v>
      </c>
      <c r="G15" s="63">
        <v>3</v>
      </c>
      <c r="H15" s="63">
        <v>3</v>
      </c>
      <c r="I15" s="70">
        <v>1873.7</v>
      </c>
      <c r="J15" s="63">
        <v>1688.4</v>
      </c>
      <c r="K15" s="63">
        <v>1688.4</v>
      </c>
      <c r="L15" s="63"/>
      <c r="M15" s="63">
        <v>1591.7</v>
      </c>
      <c r="N15" s="63">
        <v>78</v>
      </c>
      <c r="O15" s="64">
        <f t="shared" si="3"/>
        <v>1176320</v>
      </c>
      <c r="P15" s="65"/>
      <c r="Q15" s="65"/>
      <c r="R15" s="65"/>
      <c r="S15" s="64">
        <f t="shared" si="4"/>
        <v>1176320</v>
      </c>
      <c r="T15" s="64">
        <f>'Таблица 3'!C15</f>
        <v>1176320</v>
      </c>
      <c r="U15" s="64">
        <f>'Таблица 3'!D15</f>
        <v>1123689</v>
      </c>
      <c r="V15" s="64">
        <f>'Таблица 3'!AE15</f>
        <v>29258</v>
      </c>
      <c r="W15" s="66">
        <f>'Таблица 3'!AJ15</f>
        <v>23373</v>
      </c>
      <c r="X15" s="55"/>
      <c r="Y15" s="67" t="s">
        <v>94</v>
      </c>
      <c r="Z15" s="68"/>
      <c r="AA15" s="69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</row>
    <row r="16" spans="1:51" s="45" customFormat="1" ht="15" customHeight="1">
      <c r="A16" s="61">
        <v>6</v>
      </c>
      <c r="B16" s="62" t="s">
        <v>99</v>
      </c>
      <c r="C16" s="63">
        <v>1971</v>
      </c>
      <c r="D16" s="63" t="s">
        <v>91</v>
      </c>
      <c r="E16" s="63" t="s">
        <v>92</v>
      </c>
      <c r="F16" s="63" t="s">
        <v>93</v>
      </c>
      <c r="G16" s="63">
        <v>2</v>
      </c>
      <c r="H16" s="63">
        <v>1</v>
      </c>
      <c r="I16" s="63">
        <v>396.2</v>
      </c>
      <c r="J16" s="63">
        <v>363.1</v>
      </c>
      <c r="K16" s="63">
        <v>363.1</v>
      </c>
      <c r="L16" s="63"/>
      <c r="M16" s="63">
        <v>319.8</v>
      </c>
      <c r="N16" s="63">
        <v>18</v>
      </c>
      <c r="O16" s="64">
        <f t="shared" si="3"/>
        <v>76085</v>
      </c>
      <c r="P16" s="65"/>
      <c r="Q16" s="65"/>
      <c r="R16" s="65"/>
      <c r="S16" s="64">
        <f t="shared" si="4"/>
        <v>76085</v>
      </c>
      <c r="T16" s="64">
        <f>'Таблица 3'!C16</f>
        <v>76085</v>
      </c>
      <c r="U16" s="64">
        <f>'Таблица 3'!D16</f>
        <v>74490</v>
      </c>
      <c r="V16" s="64">
        <f>'Таблица 3'!AE16</f>
        <v>0</v>
      </c>
      <c r="W16" s="66">
        <f>'Таблица 3'!AJ16</f>
        <v>1595</v>
      </c>
      <c r="X16" s="55"/>
      <c r="Y16" s="67" t="s">
        <v>94</v>
      </c>
      <c r="Z16" s="68"/>
      <c r="AA16" s="69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</row>
    <row r="17" spans="1:51" s="45" customFormat="1" ht="15" customHeight="1">
      <c r="A17" s="212" t="s">
        <v>100</v>
      </c>
      <c r="B17" s="213"/>
      <c r="C17" s="51" t="s">
        <v>88</v>
      </c>
      <c r="D17" s="51" t="s">
        <v>88</v>
      </c>
      <c r="E17" s="51" t="s">
        <v>88</v>
      </c>
      <c r="F17" s="51" t="s">
        <v>88</v>
      </c>
      <c r="G17" s="51" t="s">
        <v>88</v>
      </c>
      <c r="H17" s="51" t="s">
        <v>88</v>
      </c>
      <c r="I17" s="59">
        <f>I18+I19+I20+I21+I22+I23+I24+I25+I26+I27+I28</f>
        <v>7818</v>
      </c>
      <c r="J17" s="51">
        <f t="shared" ref="J17:W17" si="5">J18+J19+J20+J21+J22+J23+J24+J25+J26+J27+J28</f>
        <v>6976.0999999999995</v>
      </c>
      <c r="K17" s="51">
        <f t="shared" si="5"/>
        <v>6976.0999999999995</v>
      </c>
      <c r="L17" s="51"/>
      <c r="M17" s="51">
        <f t="shared" si="5"/>
        <v>6799.2999999999993</v>
      </c>
      <c r="N17" s="51">
        <f t="shared" si="5"/>
        <v>328</v>
      </c>
      <c r="O17" s="54">
        <f t="shared" si="5"/>
        <v>7822649</v>
      </c>
      <c r="P17" s="54"/>
      <c r="Q17" s="54"/>
      <c r="R17" s="54"/>
      <c r="S17" s="54">
        <f t="shared" si="5"/>
        <v>7822649</v>
      </c>
      <c r="T17" s="54">
        <f t="shared" si="5"/>
        <v>7822649</v>
      </c>
      <c r="U17" s="54">
        <f t="shared" si="5"/>
        <v>7404404</v>
      </c>
      <c r="V17" s="71">
        <f t="shared" si="5"/>
        <v>289445</v>
      </c>
      <c r="W17" s="71">
        <f t="shared" si="5"/>
        <v>128800</v>
      </c>
      <c r="X17" s="51"/>
      <c r="Y17" s="67"/>
      <c r="Z17" s="68"/>
      <c r="AA17" s="69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</row>
    <row r="18" spans="1:51" s="45" customFormat="1" ht="15" customHeight="1">
      <c r="A18" s="61">
        <v>7</v>
      </c>
      <c r="B18" s="62" t="s">
        <v>101</v>
      </c>
      <c r="C18" s="63">
        <v>1980</v>
      </c>
      <c r="D18" s="63" t="s">
        <v>91</v>
      </c>
      <c r="E18" s="63" t="s">
        <v>92</v>
      </c>
      <c r="F18" s="63" t="s">
        <v>93</v>
      </c>
      <c r="G18" s="63">
        <v>2</v>
      </c>
      <c r="H18" s="63">
        <v>3</v>
      </c>
      <c r="I18" s="63">
        <v>943.5</v>
      </c>
      <c r="J18" s="63">
        <v>850.2</v>
      </c>
      <c r="K18" s="63">
        <v>850.2</v>
      </c>
      <c r="L18" s="63"/>
      <c r="M18" s="63">
        <v>850.2</v>
      </c>
      <c r="N18" s="63">
        <v>37</v>
      </c>
      <c r="O18" s="64">
        <f t="shared" ref="O18:O28" si="6">S18</f>
        <v>359149</v>
      </c>
      <c r="P18" s="65"/>
      <c r="Q18" s="65"/>
      <c r="R18" s="65"/>
      <c r="S18" s="64">
        <f t="shared" ref="S18:S28" si="7">T18</f>
        <v>359149</v>
      </c>
      <c r="T18" s="64">
        <f>'Таблица 3'!C18</f>
        <v>359149</v>
      </c>
      <c r="U18" s="64">
        <f>'Таблица 3'!D18</f>
        <v>337336</v>
      </c>
      <c r="V18" s="64">
        <f>'Таблица 3'!AE18</f>
        <v>18102</v>
      </c>
      <c r="W18" s="66">
        <f>'Таблица 3'!AJ18</f>
        <v>3711</v>
      </c>
      <c r="X18" s="55"/>
      <c r="Y18" s="67" t="s">
        <v>102</v>
      </c>
      <c r="Z18" s="68"/>
      <c r="AA18" s="69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</row>
    <row r="19" spans="1:51" s="45" customFormat="1" ht="15" customHeight="1">
      <c r="A19" s="61">
        <v>8</v>
      </c>
      <c r="B19" s="62" t="s">
        <v>95</v>
      </c>
      <c r="C19" s="63">
        <v>1976</v>
      </c>
      <c r="D19" s="63" t="s">
        <v>91</v>
      </c>
      <c r="E19" s="63" t="s">
        <v>92</v>
      </c>
      <c r="F19" s="63" t="s">
        <v>93</v>
      </c>
      <c r="G19" s="63">
        <v>2</v>
      </c>
      <c r="H19" s="63">
        <v>3</v>
      </c>
      <c r="I19" s="63">
        <v>901.2</v>
      </c>
      <c r="J19" s="63">
        <v>810.9</v>
      </c>
      <c r="K19" s="63">
        <v>810.9</v>
      </c>
      <c r="L19" s="63"/>
      <c r="M19" s="63">
        <v>767.1</v>
      </c>
      <c r="N19" s="63">
        <v>41</v>
      </c>
      <c r="O19" s="64">
        <f t="shared" si="6"/>
        <v>285045</v>
      </c>
      <c r="P19" s="65"/>
      <c r="Q19" s="65"/>
      <c r="R19" s="65"/>
      <c r="S19" s="64">
        <f t="shared" si="7"/>
        <v>285045</v>
      </c>
      <c r="T19" s="64">
        <f>'Таблица 3'!C19</f>
        <v>285045</v>
      </c>
      <c r="U19" s="64">
        <f>'Таблица 3'!D19</f>
        <v>280087</v>
      </c>
      <c r="V19" s="64">
        <f>'Таблица 3'!AE19</f>
        <v>0</v>
      </c>
      <c r="W19" s="66">
        <f>'Таблица 3'!AJ19</f>
        <v>4958</v>
      </c>
      <c r="X19" s="55"/>
      <c r="Y19" s="67" t="s">
        <v>102</v>
      </c>
      <c r="Z19" s="68"/>
      <c r="AA19" s="69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</row>
    <row r="20" spans="1:51" s="45" customFormat="1" ht="15" customHeight="1">
      <c r="A20" s="61">
        <v>9</v>
      </c>
      <c r="B20" s="62" t="s">
        <v>96</v>
      </c>
      <c r="C20" s="63">
        <v>1980</v>
      </c>
      <c r="D20" s="63" t="s">
        <v>91</v>
      </c>
      <c r="E20" s="63" t="s">
        <v>92</v>
      </c>
      <c r="F20" s="63" t="s">
        <v>93</v>
      </c>
      <c r="G20" s="63">
        <v>2</v>
      </c>
      <c r="H20" s="63">
        <v>3</v>
      </c>
      <c r="I20" s="63">
        <v>927.2</v>
      </c>
      <c r="J20" s="63">
        <v>836.9</v>
      </c>
      <c r="K20" s="63">
        <v>836.9</v>
      </c>
      <c r="L20" s="63"/>
      <c r="M20" s="63">
        <v>836.9</v>
      </c>
      <c r="N20" s="63">
        <v>42</v>
      </c>
      <c r="O20" s="64">
        <f t="shared" si="6"/>
        <v>305785</v>
      </c>
      <c r="P20" s="65"/>
      <c r="Q20" s="65"/>
      <c r="R20" s="65"/>
      <c r="S20" s="64">
        <f t="shared" si="7"/>
        <v>305785</v>
      </c>
      <c r="T20" s="64">
        <f>'Таблица 3'!C20</f>
        <v>305785</v>
      </c>
      <c r="U20" s="64">
        <f>'Таблица 3'!D20</f>
        <v>300466</v>
      </c>
      <c r="V20" s="64">
        <f>'Таблица 3'!AE20</f>
        <v>0</v>
      </c>
      <c r="W20" s="66">
        <f>'Таблица 3'!AJ20</f>
        <v>5319</v>
      </c>
      <c r="X20" s="55"/>
      <c r="Y20" s="67" t="s">
        <v>102</v>
      </c>
      <c r="Z20" s="68"/>
      <c r="AA20" s="69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</row>
    <row r="21" spans="1:51" s="45" customFormat="1" ht="15" customHeight="1">
      <c r="A21" s="61">
        <v>10</v>
      </c>
      <c r="B21" s="62" t="s">
        <v>97</v>
      </c>
      <c r="C21" s="63">
        <v>1987</v>
      </c>
      <c r="D21" s="63" t="s">
        <v>91</v>
      </c>
      <c r="E21" s="63" t="s">
        <v>92</v>
      </c>
      <c r="F21" s="63" t="s">
        <v>93</v>
      </c>
      <c r="G21" s="63">
        <v>2</v>
      </c>
      <c r="H21" s="63">
        <v>2</v>
      </c>
      <c r="I21" s="70">
        <v>931</v>
      </c>
      <c r="J21" s="63">
        <v>840.7</v>
      </c>
      <c r="K21" s="63">
        <v>840.7</v>
      </c>
      <c r="L21" s="63"/>
      <c r="M21" s="63">
        <v>840.7</v>
      </c>
      <c r="N21" s="63">
        <v>30</v>
      </c>
      <c r="O21" s="64">
        <f t="shared" si="6"/>
        <v>306279</v>
      </c>
      <c r="P21" s="65"/>
      <c r="Q21" s="65"/>
      <c r="R21" s="65"/>
      <c r="S21" s="64">
        <f t="shared" si="7"/>
        <v>306279</v>
      </c>
      <c r="T21" s="64">
        <f>'Таблица 3'!C21</f>
        <v>306279</v>
      </c>
      <c r="U21" s="64">
        <f>'Таблица 3'!D21</f>
        <v>300952</v>
      </c>
      <c r="V21" s="64">
        <f>'Таблица 3'!AE21</f>
        <v>0</v>
      </c>
      <c r="W21" s="66">
        <f>'Таблица 3'!AJ21</f>
        <v>5327</v>
      </c>
      <c r="X21" s="55"/>
      <c r="Y21" s="67" t="s">
        <v>102</v>
      </c>
      <c r="Z21" s="68"/>
      <c r="AA21" s="69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</row>
    <row r="22" spans="1:51" s="45" customFormat="1" ht="15" customHeight="1">
      <c r="A22" s="61">
        <v>11</v>
      </c>
      <c r="B22" s="62" t="s">
        <v>98</v>
      </c>
      <c r="C22" s="63">
        <v>1988</v>
      </c>
      <c r="D22" s="63" t="s">
        <v>91</v>
      </c>
      <c r="E22" s="63" t="s">
        <v>92</v>
      </c>
      <c r="F22" s="63" t="s">
        <v>93</v>
      </c>
      <c r="G22" s="63">
        <v>3</v>
      </c>
      <c r="H22" s="63">
        <v>3</v>
      </c>
      <c r="I22" s="63">
        <v>1873.7</v>
      </c>
      <c r="J22" s="63">
        <v>1688.4</v>
      </c>
      <c r="K22" s="63">
        <v>1688.4</v>
      </c>
      <c r="L22" s="63"/>
      <c r="M22" s="63">
        <v>1591.7</v>
      </c>
      <c r="N22" s="63">
        <v>78</v>
      </c>
      <c r="O22" s="64">
        <f t="shared" si="6"/>
        <v>389192</v>
      </c>
      <c r="P22" s="65"/>
      <c r="Q22" s="65"/>
      <c r="R22" s="65"/>
      <c r="S22" s="64">
        <f t="shared" si="7"/>
        <v>389192</v>
      </c>
      <c r="T22" s="64">
        <f>'Таблица 3'!C22</f>
        <v>389192</v>
      </c>
      <c r="U22" s="64">
        <f>'Таблица 3'!D22</f>
        <v>382423</v>
      </c>
      <c r="V22" s="64">
        <f>'Таблица 3'!AE22</f>
        <v>0</v>
      </c>
      <c r="W22" s="66">
        <f>'Таблица 3'!AJ22</f>
        <v>6769</v>
      </c>
      <c r="X22" s="55"/>
      <c r="Y22" s="67" t="s">
        <v>102</v>
      </c>
      <c r="Z22" s="68"/>
      <c r="AA22" s="69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</row>
    <row r="23" spans="1:51" s="45" customFormat="1" ht="15" customHeight="1">
      <c r="A23" s="61">
        <v>12</v>
      </c>
      <c r="B23" s="62" t="s">
        <v>103</v>
      </c>
      <c r="C23" s="63">
        <v>1963</v>
      </c>
      <c r="D23" s="63" t="s">
        <v>104</v>
      </c>
      <c r="E23" s="63" t="s">
        <v>92</v>
      </c>
      <c r="F23" s="63" t="s">
        <v>93</v>
      </c>
      <c r="G23" s="63">
        <v>2</v>
      </c>
      <c r="H23" s="63">
        <v>1</v>
      </c>
      <c r="I23" s="63">
        <v>380.3</v>
      </c>
      <c r="J23" s="63">
        <v>330.7</v>
      </c>
      <c r="K23" s="63">
        <v>330.7</v>
      </c>
      <c r="L23" s="63"/>
      <c r="M23" s="63">
        <v>294.39999999999998</v>
      </c>
      <c r="N23" s="63">
        <v>19</v>
      </c>
      <c r="O23" s="64">
        <f t="shared" si="6"/>
        <v>48077</v>
      </c>
      <c r="P23" s="65"/>
      <c r="Q23" s="65"/>
      <c r="R23" s="65"/>
      <c r="S23" s="64">
        <f t="shared" si="7"/>
        <v>48077</v>
      </c>
      <c r="T23" s="64">
        <f>'Таблица 3'!C23</f>
        <v>48077</v>
      </c>
      <c r="U23" s="64">
        <f>'Таблица 3'!D23</f>
        <v>0</v>
      </c>
      <c r="V23" s="64">
        <f>'Таблица 3'!AE23</f>
        <v>48077</v>
      </c>
      <c r="W23" s="66">
        <f>'Таблица 3'!AJ23</f>
        <v>0</v>
      </c>
      <c r="X23" s="55"/>
      <c r="Y23" s="67" t="s">
        <v>102</v>
      </c>
      <c r="Z23" s="68"/>
      <c r="AA23" s="69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</row>
    <row r="24" spans="1:51" s="45" customFormat="1" ht="15" customHeight="1">
      <c r="A24" s="61">
        <v>13</v>
      </c>
      <c r="B24" s="62" t="s">
        <v>105</v>
      </c>
      <c r="C24" s="63">
        <v>1965</v>
      </c>
      <c r="D24" s="63" t="s">
        <v>104</v>
      </c>
      <c r="E24" s="63" t="s">
        <v>92</v>
      </c>
      <c r="F24" s="63" t="s">
        <v>93</v>
      </c>
      <c r="G24" s="63">
        <v>2</v>
      </c>
      <c r="H24" s="63">
        <v>1</v>
      </c>
      <c r="I24" s="63">
        <v>372.5</v>
      </c>
      <c r="J24" s="63">
        <v>323.89999999999998</v>
      </c>
      <c r="K24" s="63">
        <v>323.89999999999998</v>
      </c>
      <c r="L24" s="63"/>
      <c r="M24" s="63">
        <v>323.89999999999998</v>
      </c>
      <c r="N24" s="63">
        <v>19</v>
      </c>
      <c r="O24" s="64">
        <f t="shared" si="6"/>
        <v>47988</v>
      </c>
      <c r="P24" s="65"/>
      <c r="Q24" s="65"/>
      <c r="R24" s="65"/>
      <c r="S24" s="64">
        <f t="shared" si="7"/>
        <v>47988</v>
      </c>
      <c r="T24" s="64">
        <f>'Таблица 3'!C24</f>
        <v>47988</v>
      </c>
      <c r="U24" s="64">
        <f>'Таблица 3'!D24</f>
        <v>0</v>
      </c>
      <c r="V24" s="64">
        <f>'Таблица 3'!AE24</f>
        <v>47988</v>
      </c>
      <c r="W24" s="66">
        <f>'Таблица 3'!AJ24</f>
        <v>0</v>
      </c>
      <c r="X24" s="55"/>
      <c r="Y24" s="67" t="s">
        <v>102</v>
      </c>
      <c r="Z24" s="68"/>
      <c r="AA24" s="69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</row>
    <row r="25" spans="1:51" s="45" customFormat="1" ht="15" customHeight="1">
      <c r="A25" s="61">
        <v>14</v>
      </c>
      <c r="B25" s="62" t="s">
        <v>106</v>
      </c>
      <c r="C25" s="63">
        <v>1965</v>
      </c>
      <c r="D25" s="63" t="s">
        <v>104</v>
      </c>
      <c r="E25" s="63" t="s">
        <v>92</v>
      </c>
      <c r="F25" s="63" t="s">
        <v>93</v>
      </c>
      <c r="G25" s="63">
        <v>2</v>
      </c>
      <c r="H25" s="63">
        <v>1</v>
      </c>
      <c r="I25" s="63">
        <v>370.4</v>
      </c>
      <c r="J25" s="63">
        <v>322.10000000000002</v>
      </c>
      <c r="K25" s="63">
        <v>322.10000000000002</v>
      </c>
      <c r="L25" s="63"/>
      <c r="M25" s="63">
        <v>322.10000000000002</v>
      </c>
      <c r="N25" s="63">
        <v>15</v>
      </c>
      <c r="O25" s="64">
        <f t="shared" si="6"/>
        <v>1524452</v>
      </c>
      <c r="P25" s="65"/>
      <c r="Q25" s="65"/>
      <c r="R25" s="65"/>
      <c r="S25" s="64">
        <f t="shared" si="7"/>
        <v>1524452</v>
      </c>
      <c r="T25" s="64">
        <f>'Таблица 3'!C25</f>
        <v>1524452</v>
      </c>
      <c r="U25" s="64">
        <f>'Таблица 3'!D25</f>
        <v>1450785</v>
      </c>
      <c r="V25" s="64">
        <f>'Таблица 3'!AE25</f>
        <v>47988</v>
      </c>
      <c r="W25" s="66">
        <f>'Таблица 3'!AJ25</f>
        <v>25679</v>
      </c>
      <c r="X25" s="55"/>
      <c r="Y25" s="67" t="s">
        <v>102</v>
      </c>
      <c r="Z25" s="68"/>
      <c r="AA25" s="69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</row>
    <row r="26" spans="1:51" s="45" customFormat="1" ht="15" customHeight="1">
      <c r="A26" s="61">
        <v>15</v>
      </c>
      <c r="B26" s="62" t="s">
        <v>107</v>
      </c>
      <c r="C26" s="63">
        <v>1965</v>
      </c>
      <c r="D26" s="63" t="s">
        <v>104</v>
      </c>
      <c r="E26" s="63" t="s">
        <v>92</v>
      </c>
      <c r="F26" s="63" t="s">
        <v>93</v>
      </c>
      <c r="G26" s="63">
        <v>2</v>
      </c>
      <c r="H26" s="63">
        <v>1</v>
      </c>
      <c r="I26" s="63">
        <v>371.7</v>
      </c>
      <c r="J26" s="63">
        <v>323.2</v>
      </c>
      <c r="K26" s="63">
        <v>323.2</v>
      </c>
      <c r="L26" s="63"/>
      <c r="M26" s="63">
        <v>323.2</v>
      </c>
      <c r="N26" s="63">
        <v>17</v>
      </c>
      <c r="O26" s="64">
        <f t="shared" si="6"/>
        <v>1524452</v>
      </c>
      <c r="P26" s="65"/>
      <c r="Q26" s="65"/>
      <c r="R26" s="65"/>
      <c r="S26" s="64">
        <f t="shared" si="7"/>
        <v>1524452</v>
      </c>
      <c r="T26" s="64">
        <f>'Таблица 3'!C26</f>
        <v>1524452</v>
      </c>
      <c r="U26" s="64">
        <f>'Таблица 3'!D26</f>
        <v>1450785</v>
      </c>
      <c r="V26" s="64">
        <f>'Таблица 3'!AE26</f>
        <v>47988</v>
      </c>
      <c r="W26" s="66">
        <f>'Таблица 3'!AJ26</f>
        <v>25679</v>
      </c>
      <c r="X26" s="55"/>
      <c r="Y26" s="67" t="s">
        <v>102</v>
      </c>
      <c r="Z26" s="68"/>
      <c r="AA26" s="69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</row>
    <row r="27" spans="1:51" s="45" customFormat="1" ht="15" customHeight="1">
      <c r="A27" s="61">
        <v>16</v>
      </c>
      <c r="B27" s="62" t="s">
        <v>108</v>
      </c>
      <c r="C27" s="63">
        <v>1966</v>
      </c>
      <c r="D27" s="63" t="s">
        <v>104</v>
      </c>
      <c r="E27" s="63" t="s">
        <v>92</v>
      </c>
      <c r="F27" s="63" t="s">
        <v>93</v>
      </c>
      <c r="G27" s="63">
        <v>2</v>
      </c>
      <c r="H27" s="63">
        <v>1</v>
      </c>
      <c r="I27" s="70">
        <v>374</v>
      </c>
      <c r="J27" s="63">
        <v>325.2</v>
      </c>
      <c r="K27" s="63">
        <v>325.2</v>
      </c>
      <c r="L27" s="63"/>
      <c r="M27" s="63">
        <v>325.2</v>
      </c>
      <c r="N27" s="63">
        <v>13</v>
      </c>
      <c r="O27" s="64">
        <f t="shared" si="6"/>
        <v>1524452</v>
      </c>
      <c r="P27" s="65"/>
      <c r="Q27" s="65"/>
      <c r="R27" s="65"/>
      <c r="S27" s="64">
        <f t="shared" si="7"/>
        <v>1524452</v>
      </c>
      <c r="T27" s="64">
        <f>'Таблица 3'!C27</f>
        <v>1524452</v>
      </c>
      <c r="U27" s="64">
        <f>'Таблица 3'!D27</f>
        <v>1450785</v>
      </c>
      <c r="V27" s="64">
        <f>'Таблица 3'!AE27</f>
        <v>47988</v>
      </c>
      <c r="W27" s="66">
        <f>'Таблица 3'!AJ27</f>
        <v>25679</v>
      </c>
      <c r="X27" s="55"/>
      <c r="Y27" s="67" t="s">
        <v>102</v>
      </c>
      <c r="Z27" s="68"/>
      <c r="AA27" s="69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</row>
    <row r="28" spans="1:51" s="45" customFormat="1" ht="15" customHeight="1">
      <c r="A28" s="61">
        <v>17</v>
      </c>
      <c r="B28" s="62" t="s">
        <v>109</v>
      </c>
      <c r="C28" s="63">
        <v>1965</v>
      </c>
      <c r="D28" s="63" t="s">
        <v>104</v>
      </c>
      <c r="E28" s="63" t="s">
        <v>92</v>
      </c>
      <c r="F28" s="63" t="s">
        <v>93</v>
      </c>
      <c r="G28" s="63">
        <v>2</v>
      </c>
      <c r="H28" s="63">
        <v>1</v>
      </c>
      <c r="I28" s="63">
        <v>372.5</v>
      </c>
      <c r="J28" s="63">
        <v>323.89999999999998</v>
      </c>
      <c r="K28" s="63">
        <v>323.89999999999998</v>
      </c>
      <c r="L28" s="63"/>
      <c r="M28" s="63">
        <v>323.89999999999998</v>
      </c>
      <c r="N28" s="63">
        <v>17</v>
      </c>
      <c r="O28" s="64">
        <f t="shared" si="6"/>
        <v>1507778</v>
      </c>
      <c r="P28" s="65"/>
      <c r="Q28" s="65"/>
      <c r="R28" s="65"/>
      <c r="S28" s="64">
        <f t="shared" si="7"/>
        <v>1507778</v>
      </c>
      <c r="T28" s="64">
        <f>'Таблица 3'!C28</f>
        <v>1507778</v>
      </c>
      <c r="U28" s="64">
        <f>'Таблица 3'!D28</f>
        <v>1450785</v>
      </c>
      <c r="V28" s="64">
        <f>'Таблица 3'!AE28</f>
        <v>31314</v>
      </c>
      <c r="W28" s="66">
        <f>'Таблица 3'!AJ28</f>
        <v>25679</v>
      </c>
      <c r="X28" s="55"/>
      <c r="Y28" s="67" t="s">
        <v>102</v>
      </c>
      <c r="Z28" s="68"/>
      <c r="AA28" s="69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</row>
    <row r="29" spans="1:51" s="45" customFormat="1" ht="15" customHeight="1">
      <c r="A29" s="212" t="s">
        <v>110</v>
      </c>
      <c r="B29" s="214"/>
      <c r="C29" s="63"/>
      <c r="D29" s="63"/>
      <c r="E29" s="63"/>
      <c r="F29" s="63"/>
      <c r="G29" s="63"/>
      <c r="H29" s="63"/>
      <c r="I29" s="59">
        <f>I30+I31+I32+I33+I34+I35+I36</f>
        <v>3185.9</v>
      </c>
      <c r="J29" s="59">
        <f>J30+J31+J32+J33+J34+J35+J36</f>
        <v>2780.3</v>
      </c>
      <c r="K29" s="59">
        <f>K30+K31+K32+K33+K34+K35+K36</f>
        <v>2780.3</v>
      </c>
      <c r="L29" s="59"/>
      <c r="M29" s="59">
        <f t="shared" ref="M29:W29" si="8">M30+M31+M32+M33+M34+M35+M36</f>
        <v>2744</v>
      </c>
      <c r="N29" s="60">
        <f t="shared" si="8"/>
        <v>145</v>
      </c>
      <c r="O29" s="54">
        <f t="shared" si="8"/>
        <v>8221253</v>
      </c>
      <c r="P29" s="54"/>
      <c r="Q29" s="54"/>
      <c r="R29" s="72"/>
      <c r="S29" s="54">
        <f t="shared" si="8"/>
        <v>8221253</v>
      </c>
      <c r="T29" s="54">
        <f t="shared" si="8"/>
        <v>8221253</v>
      </c>
      <c r="U29" s="54">
        <f t="shared" si="8"/>
        <v>7947773</v>
      </c>
      <c r="V29" s="54">
        <f t="shared" si="8"/>
        <v>113752</v>
      </c>
      <c r="W29" s="71">
        <f t="shared" si="8"/>
        <v>159728</v>
      </c>
      <c r="X29" s="51"/>
      <c r="Y29" s="73"/>
      <c r="Z29" s="74"/>
      <c r="AA29" s="75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</row>
    <row r="30" spans="1:51" s="45" customFormat="1" ht="15" customHeight="1">
      <c r="A30" s="76">
        <v>18</v>
      </c>
      <c r="B30" s="77" t="s">
        <v>103</v>
      </c>
      <c r="C30" s="63">
        <v>1963</v>
      </c>
      <c r="D30" s="63" t="s">
        <v>104</v>
      </c>
      <c r="E30" s="63" t="s">
        <v>92</v>
      </c>
      <c r="F30" s="63" t="s">
        <v>93</v>
      </c>
      <c r="G30" s="63">
        <v>2</v>
      </c>
      <c r="H30" s="63">
        <v>1</v>
      </c>
      <c r="I30" s="78">
        <v>380.3</v>
      </c>
      <c r="J30" s="79">
        <v>330.7</v>
      </c>
      <c r="K30" s="79">
        <v>330.7</v>
      </c>
      <c r="L30" s="79"/>
      <c r="M30" s="79">
        <v>294.39999999999998</v>
      </c>
      <c r="N30" s="79">
        <v>19</v>
      </c>
      <c r="O30" s="64">
        <f t="shared" ref="O30:O36" si="9">S30</f>
        <v>1912762</v>
      </c>
      <c r="P30" s="65"/>
      <c r="Q30" s="65"/>
      <c r="R30" s="65"/>
      <c r="S30" s="64">
        <f t="shared" ref="S30:S36" si="10">T30</f>
        <v>1912762</v>
      </c>
      <c r="T30" s="64">
        <f>'Таблица 3'!C30</f>
        <v>1912762</v>
      </c>
      <c r="U30" s="64">
        <f>'Таблица 3'!D30</f>
        <v>1872686</v>
      </c>
      <c r="V30" s="64">
        <f>'Таблица 3'!AE30</f>
        <v>0</v>
      </c>
      <c r="W30" s="66">
        <f>'Таблица 3'!AJ30</f>
        <v>40076</v>
      </c>
      <c r="X30" s="80"/>
      <c r="Y30" s="81" t="s">
        <v>111</v>
      </c>
      <c r="Z30" s="74"/>
      <c r="AA30" s="75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</row>
    <row r="31" spans="1:51" s="45" customFormat="1" ht="15" customHeight="1">
      <c r="A31" s="76">
        <v>19</v>
      </c>
      <c r="B31" s="77" t="s">
        <v>105</v>
      </c>
      <c r="C31" s="63">
        <v>1965</v>
      </c>
      <c r="D31" s="63" t="s">
        <v>104</v>
      </c>
      <c r="E31" s="63" t="s">
        <v>92</v>
      </c>
      <c r="F31" s="63" t="s">
        <v>93</v>
      </c>
      <c r="G31" s="63">
        <v>2</v>
      </c>
      <c r="H31" s="63">
        <v>1</v>
      </c>
      <c r="I31" s="78">
        <v>372.5</v>
      </c>
      <c r="J31" s="79">
        <v>323.89999999999998</v>
      </c>
      <c r="K31" s="79">
        <v>323.89999999999998</v>
      </c>
      <c r="L31" s="79"/>
      <c r="M31" s="79">
        <v>323.89999999999998</v>
      </c>
      <c r="N31" s="79">
        <v>19</v>
      </c>
      <c r="O31" s="64">
        <f t="shared" si="9"/>
        <v>1919317</v>
      </c>
      <c r="P31" s="65"/>
      <c r="Q31" s="65"/>
      <c r="R31" s="65"/>
      <c r="S31" s="64">
        <f t="shared" si="10"/>
        <v>1919317</v>
      </c>
      <c r="T31" s="64">
        <f>'Таблица 3'!C31</f>
        <v>1919317</v>
      </c>
      <c r="U31" s="64">
        <f>'Таблица 3'!D31</f>
        <v>1889243</v>
      </c>
      <c r="V31" s="64">
        <f>'Таблица 3'!AE31</f>
        <v>0</v>
      </c>
      <c r="W31" s="66">
        <f>'Таблица 3'!AJ31</f>
        <v>30074</v>
      </c>
      <c r="X31" s="80"/>
      <c r="Y31" s="81" t="s">
        <v>111</v>
      </c>
      <c r="Z31" s="74"/>
      <c r="AA31" s="75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</row>
    <row r="32" spans="1:51" s="45" customFormat="1" ht="15" customHeight="1">
      <c r="A32" s="76">
        <v>20</v>
      </c>
      <c r="B32" s="77" t="s">
        <v>106</v>
      </c>
      <c r="C32" s="63">
        <v>1965</v>
      </c>
      <c r="D32" s="63" t="s">
        <v>104</v>
      </c>
      <c r="E32" s="63" t="s">
        <v>92</v>
      </c>
      <c r="F32" s="63" t="s">
        <v>93</v>
      </c>
      <c r="G32" s="63">
        <v>2</v>
      </c>
      <c r="H32" s="63">
        <v>1</v>
      </c>
      <c r="I32" s="78">
        <v>370.4</v>
      </c>
      <c r="J32" s="79">
        <v>322.10000000000002</v>
      </c>
      <c r="K32" s="79">
        <v>322.10000000000002</v>
      </c>
      <c r="L32" s="79"/>
      <c r="M32" s="79">
        <v>322.10000000000002</v>
      </c>
      <c r="N32" s="79">
        <v>15</v>
      </c>
      <c r="O32" s="64">
        <f t="shared" si="9"/>
        <v>194253</v>
      </c>
      <c r="P32" s="65"/>
      <c r="Q32" s="65"/>
      <c r="R32" s="65"/>
      <c r="S32" s="64">
        <f t="shared" si="10"/>
        <v>194253</v>
      </c>
      <c r="T32" s="64">
        <f>'Таблица 3'!C32</f>
        <v>194253</v>
      </c>
      <c r="U32" s="64">
        <f>'Таблица 3'!D32</f>
        <v>190183</v>
      </c>
      <c r="V32" s="64">
        <f>'Таблица 3'!AE32</f>
        <v>0</v>
      </c>
      <c r="W32" s="66">
        <f>'Таблица 3'!AJ32</f>
        <v>4070</v>
      </c>
      <c r="X32" s="80"/>
      <c r="Y32" s="81" t="s">
        <v>111</v>
      </c>
      <c r="Z32" s="74"/>
      <c r="AA32" s="75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</row>
    <row r="33" spans="1:51" s="45" customFormat="1" ht="15" customHeight="1">
      <c r="A33" s="76">
        <v>21</v>
      </c>
      <c r="B33" s="77" t="s">
        <v>107</v>
      </c>
      <c r="C33" s="63">
        <v>1962</v>
      </c>
      <c r="D33" s="63" t="s">
        <v>104</v>
      </c>
      <c r="E33" s="63" t="s">
        <v>92</v>
      </c>
      <c r="F33" s="63" t="s">
        <v>93</v>
      </c>
      <c r="G33" s="63">
        <v>2</v>
      </c>
      <c r="H33" s="63">
        <v>1</v>
      </c>
      <c r="I33" s="78">
        <v>371.7</v>
      </c>
      <c r="J33" s="79">
        <v>323.2</v>
      </c>
      <c r="K33" s="79">
        <v>323.2</v>
      </c>
      <c r="L33" s="79"/>
      <c r="M33" s="79">
        <v>323.2</v>
      </c>
      <c r="N33" s="79">
        <v>18</v>
      </c>
      <c r="O33" s="64">
        <f t="shared" si="9"/>
        <v>225333</v>
      </c>
      <c r="P33" s="65"/>
      <c r="Q33" s="65"/>
      <c r="R33" s="65"/>
      <c r="S33" s="64">
        <f t="shared" si="10"/>
        <v>225333</v>
      </c>
      <c r="T33" s="64">
        <f>'Таблица 3'!C33</f>
        <v>225333</v>
      </c>
      <c r="U33" s="64">
        <f>'Таблица 3'!D33</f>
        <v>190183</v>
      </c>
      <c r="V33" s="64">
        <f>'Таблица 3'!AE33</f>
        <v>31080</v>
      </c>
      <c r="W33" s="66">
        <f>'Таблица 3'!AJ33</f>
        <v>4070</v>
      </c>
      <c r="X33" s="80"/>
      <c r="Y33" s="81" t="s">
        <v>111</v>
      </c>
      <c r="Z33" s="74"/>
      <c r="AA33" s="75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</row>
    <row r="34" spans="1:51" s="45" customFormat="1" ht="15" customHeight="1">
      <c r="A34" s="76">
        <v>22</v>
      </c>
      <c r="B34" s="77" t="s">
        <v>108</v>
      </c>
      <c r="C34" s="63">
        <v>1966</v>
      </c>
      <c r="D34" s="63" t="s">
        <v>104</v>
      </c>
      <c r="E34" s="63" t="s">
        <v>92</v>
      </c>
      <c r="F34" s="63" t="s">
        <v>93</v>
      </c>
      <c r="G34" s="63">
        <v>2</v>
      </c>
      <c r="H34" s="63">
        <v>1</v>
      </c>
      <c r="I34" s="78">
        <v>374</v>
      </c>
      <c r="J34" s="79">
        <v>325.2</v>
      </c>
      <c r="K34" s="79">
        <v>325.2</v>
      </c>
      <c r="L34" s="79"/>
      <c r="M34" s="79">
        <v>325.2</v>
      </c>
      <c r="N34" s="79">
        <v>13</v>
      </c>
      <c r="O34" s="64">
        <f t="shared" si="9"/>
        <v>194253</v>
      </c>
      <c r="P34" s="65"/>
      <c r="Q34" s="65"/>
      <c r="R34" s="65"/>
      <c r="S34" s="64">
        <f t="shared" si="10"/>
        <v>194253</v>
      </c>
      <c r="T34" s="64">
        <f>'Таблица 3'!C34</f>
        <v>194253</v>
      </c>
      <c r="U34" s="64">
        <f>'Таблица 3'!D34</f>
        <v>190183</v>
      </c>
      <c r="V34" s="64">
        <f>'Таблица 3'!AE34</f>
        <v>0</v>
      </c>
      <c r="W34" s="66">
        <f>'Таблица 3'!AJ34</f>
        <v>4070</v>
      </c>
      <c r="X34" s="80"/>
      <c r="Y34" s="81" t="s">
        <v>111</v>
      </c>
      <c r="Z34" s="74"/>
      <c r="AA34" s="75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</row>
    <row r="35" spans="1:51" s="45" customFormat="1" ht="15" customHeight="1">
      <c r="A35" s="76">
        <v>23</v>
      </c>
      <c r="B35" s="62" t="s">
        <v>112</v>
      </c>
      <c r="C35" s="63">
        <v>1981</v>
      </c>
      <c r="D35" s="63" t="s">
        <v>104</v>
      </c>
      <c r="E35" s="63" t="s">
        <v>92</v>
      </c>
      <c r="F35" s="63" t="s">
        <v>93</v>
      </c>
      <c r="G35" s="63">
        <v>2</v>
      </c>
      <c r="H35" s="63">
        <v>3</v>
      </c>
      <c r="I35" s="63">
        <v>983.1</v>
      </c>
      <c r="J35" s="63">
        <v>854.9</v>
      </c>
      <c r="K35" s="63">
        <v>854.9</v>
      </c>
      <c r="L35" s="63"/>
      <c r="M35" s="63">
        <v>854.9</v>
      </c>
      <c r="N35" s="63">
        <v>43</v>
      </c>
      <c r="O35" s="64">
        <f t="shared" si="9"/>
        <v>2818217</v>
      </c>
      <c r="P35" s="65"/>
      <c r="Q35" s="65"/>
      <c r="R35" s="65"/>
      <c r="S35" s="64">
        <f t="shared" si="10"/>
        <v>2818217</v>
      </c>
      <c r="T35" s="64">
        <f>'Таблица 3'!C35</f>
        <v>2818217</v>
      </c>
      <c r="U35" s="64">
        <f>'Таблица 3'!D35</f>
        <v>2727134</v>
      </c>
      <c r="V35" s="64">
        <f>'Таблица 3'!AE35</f>
        <v>32722</v>
      </c>
      <c r="W35" s="66">
        <f>'Таблица 3'!AJ35</f>
        <v>58361</v>
      </c>
      <c r="X35" s="55"/>
      <c r="Y35" s="67" t="s">
        <v>111</v>
      </c>
      <c r="Z35" s="68"/>
      <c r="AA35" s="69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</row>
    <row r="36" spans="1:51" s="45" customFormat="1" ht="15" customHeight="1">
      <c r="A36" s="76">
        <v>24</v>
      </c>
      <c r="B36" s="62" t="s">
        <v>113</v>
      </c>
      <c r="C36" s="63">
        <v>1961</v>
      </c>
      <c r="D36" s="63" t="s">
        <v>104</v>
      </c>
      <c r="E36" s="63" t="s">
        <v>92</v>
      </c>
      <c r="F36" s="63" t="s">
        <v>93</v>
      </c>
      <c r="G36" s="63">
        <v>2</v>
      </c>
      <c r="H36" s="63">
        <v>1</v>
      </c>
      <c r="I36" s="63">
        <v>333.9</v>
      </c>
      <c r="J36" s="63">
        <v>300.3</v>
      </c>
      <c r="K36" s="63">
        <v>300.3</v>
      </c>
      <c r="L36" s="63"/>
      <c r="M36" s="63">
        <v>300.3</v>
      </c>
      <c r="N36" s="63">
        <v>18</v>
      </c>
      <c r="O36" s="64">
        <f t="shared" si="9"/>
        <v>957118</v>
      </c>
      <c r="P36" s="65"/>
      <c r="Q36" s="65"/>
      <c r="R36" s="65"/>
      <c r="S36" s="64">
        <f t="shared" si="10"/>
        <v>957118</v>
      </c>
      <c r="T36" s="64">
        <f>'Таблица 3'!C36</f>
        <v>957118</v>
      </c>
      <c r="U36" s="64">
        <f>'Таблица 3'!D36</f>
        <v>888161</v>
      </c>
      <c r="V36" s="64">
        <f>'Таблица 3'!AE36</f>
        <v>49950</v>
      </c>
      <c r="W36" s="66">
        <f>'Таблица 3'!AJ36</f>
        <v>19007</v>
      </c>
      <c r="X36" s="55"/>
      <c r="Y36" s="67" t="s">
        <v>111</v>
      </c>
      <c r="Z36" s="68"/>
      <c r="AA36" s="69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</row>
    <row r="37" spans="1:51" s="39" customFormat="1">
      <c r="A37" s="82"/>
      <c r="B37" s="83"/>
      <c r="C37" s="84"/>
      <c r="D37" s="84"/>
      <c r="E37" s="84"/>
      <c r="F37" s="84"/>
      <c r="G37" s="84"/>
      <c r="H37" s="84"/>
      <c r="I37" s="85"/>
      <c r="J37" s="85"/>
      <c r="K37" s="85"/>
      <c r="L37" s="85"/>
      <c r="M37" s="85"/>
      <c r="N37" s="86"/>
      <c r="O37" s="87"/>
      <c r="P37" s="88"/>
      <c r="Q37" s="88"/>
      <c r="R37" s="88"/>
      <c r="S37" s="88"/>
      <c r="T37" s="87"/>
      <c r="U37" s="88"/>
      <c r="V37" s="89"/>
      <c r="W37" s="89"/>
      <c r="X37" s="84"/>
      <c r="Y37" s="84"/>
    </row>
    <row r="38" spans="1:51" s="39" customFormat="1">
      <c r="A38" s="82"/>
      <c r="B38" s="83"/>
      <c r="C38" s="84"/>
      <c r="D38" s="84"/>
      <c r="E38" s="84"/>
      <c r="F38" s="84"/>
      <c r="G38" s="84"/>
      <c r="H38" s="84"/>
      <c r="I38" s="85"/>
      <c r="J38" s="85"/>
      <c r="K38" s="85"/>
      <c r="L38" s="85"/>
      <c r="M38" s="85"/>
      <c r="N38" s="86"/>
      <c r="O38" s="87"/>
      <c r="P38" s="88"/>
      <c r="Q38" s="88"/>
      <c r="R38" s="88"/>
      <c r="S38" s="88"/>
      <c r="T38" s="87"/>
      <c r="U38" s="88"/>
      <c r="V38" s="88"/>
      <c r="W38" s="88"/>
      <c r="X38" s="84"/>
      <c r="Y38" s="84"/>
    </row>
    <row r="39" spans="1:51" s="39" customFormat="1">
      <c r="A39" s="82"/>
      <c r="B39" s="83"/>
      <c r="C39" s="84"/>
      <c r="D39" s="84"/>
      <c r="E39" s="84"/>
      <c r="F39" s="84"/>
      <c r="G39" s="84"/>
      <c r="H39" s="84"/>
      <c r="I39" s="85"/>
      <c r="J39" s="85"/>
      <c r="K39" s="85"/>
      <c r="L39" s="85"/>
      <c r="M39" s="85"/>
      <c r="N39" s="86"/>
      <c r="O39" s="87"/>
      <c r="P39" s="88"/>
      <c r="Q39" s="88"/>
      <c r="R39" s="88"/>
      <c r="S39" s="88"/>
      <c r="T39" s="87"/>
      <c r="U39" s="88"/>
      <c r="V39" s="88"/>
      <c r="W39" s="88"/>
      <c r="X39" s="84"/>
      <c r="Y39" s="84"/>
    </row>
    <row r="40" spans="1:51" s="39" customFormat="1">
      <c r="A40" s="82"/>
      <c r="B40" s="83"/>
      <c r="C40" s="84"/>
      <c r="D40" s="84"/>
      <c r="E40" s="84"/>
      <c r="F40" s="84"/>
      <c r="G40" s="84"/>
      <c r="H40" s="84"/>
      <c r="I40" s="85"/>
      <c r="J40" s="85"/>
      <c r="K40" s="85"/>
      <c r="L40" s="85"/>
      <c r="M40" s="85"/>
      <c r="N40" s="86"/>
      <c r="O40" s="87"/>
      <c r="P40" s="88"/>
      <c r="Q40" s="88"/>
      <c r="R40" s="88"/>
      <c r="S40" s="88"/>
      <c r="T40" s="87"/>
      <c r="U40" s="88"/>
      <c r="V40" s="88"/>
      <c r="W40" s="88"/>
      <c r="X40" s="84"/>
      <c r="Y40" s="84"/>
    </row>
    <row r="41" spans="1:51" s="39" customFormat="1">
      <c r="A41" s="82"/>
      <c r="B41" s="83"/>
      <c r="C41" s="84"/>
      <c r="D41" s="84"/>
      <c r="E41" s="84"/>
      <c r="F41" s="84"/>
      <c r="G41" s="84"/>
      <c r="H41" s="84"/>
      <c r="I41" s="85"/>
      <c r="J41" s="85"/>
      <c r="K41" s="85"/>
      <c r="L41" s="85"/>
      <c r="M41" s="85"/>
      <c r="N41" s="86"/>
      <c r="O41" s="87"/>
      <c r="P41" s="88"/>
      <c r="Q41" s="88"/>
      <c r="R41" s="88"/>
      <c r="S41" s="88"/>
      <c r="T41" s="87"/>
      <c r="U41" s="88"/>
      <c r="V41" s="88"/>
      <c r="W41" s="88"/>
      <c r="X41" s="84"/>
      <c r="Y41" s="84"/>
    </row>
    <row r="42" spans="1:51" s="39" customFormat="1">
      <c r="A42" s="82"/>
      <c r="B42" s="83"/>
      <c r="C42" s="84"/>
      <c r="D42" s="84"/>
      <c r="E42" s="84"/>
      <c r="F42" s="84"/>
      <c r="G42" s="84"/>
      <c r="H42" s="84"/>
      <c r="I42" s="85"/>
      <c r="J42" s="85"/>
      <c r="K42" s="85"/>
      <c r="L42" s="85"/>
      <c r="M42" s="85"/>
      <c r="N42" s="86"/>
      <c r="O42" s="87"/>
      <c r="P42" s="88"/>
      <c r="Q42" s="88"/>
      <c r="R42" s="88"/>
      <c r="S42" s="88"/>
      <c r="T42" s="87"/>
      <c r="U42" s="88"/>
      <c r="V42" s="88"/>
      <c r="W42" s="88"/>
      <c r="X42" s="84"/>
      <c r="Y42" s="84"/>
    </row>
    <row r="43" spans="1:51" s="39" customFormat="1">
      <c r="A43" s="82"/>
      <c r="B43" s="83"/>
      <c r="C43" s="84"/>
      <c r="D43" s="84"/>
      <c r="E43" s="84"/>
      <c r="F43" s="84"/>
      <c r="G43" s="84"/>
      <c r="H43" s="84"/>
      <c r="I43" s="85"/>
      <c r="J43" s="85"/>
      <c r="K43" s="85"/>
      <c r="L43" s="85"/>
      <c r="M43" s="85"/>
      <c r="N43" s="86"/>
      <c r="O43" s="87"/>
      <c r="P43" s="88"/>
      <c r="Q43" s="88"/>
      <c r="R43" s="88"/>
      <c r="S43" s="88"/>
      <c r="T43" s="87"/>
      <c r="U43" s="88"/>
      <c r="V43" s="88"/>
      <c r="W43" s="88"/>
      <c r="X43" s="84"/>
      <c r="Y43" s="84"/>
    </row>
    <row r="44" spans="1:51" s="39" customFormat="1">
      <c r="A44" s="82"/>
      <c r="B44" s="83"/>
      <c r="C44" s="84"/>
      <c r="D44" s="84"/>
      <c r="E44" s="84"/>
      <c r="F44" s="84"/>
      <c r="G44" s="84"/>
      <c r="H44" s="84"/>
      <c r="I44" s="85"/>
      <c r="J44" s="85"/>
      <c r="K44" s="85"/>
      <c r="L44" s="85"/>
      <c r="M44" s="85"/>
      <c r="N44" s="86"/>
      <c r="O44" s="87"/>
      <c r="P44" s="88"/>
      <c r="Q44" s="88"/>
      <c r="R44" s="88"/>
      <c r="S44" s="88"/>
      <c r="T44" s="87"/>
      <c r="U44" s="88"/>
      <c r="V44" s="88"/>
      <c r="W44" s="88"/>
      <c r="X44" s="84"/>
      <c r="Y44" s="84"/>
    </row>
    <row r="45" spans="1:51" s="39" customFormat="1">
      <c r="A45" s="82"/>
      <c r="B45" s="83"/>
      <c r="C45" s="84"/>
      <c r="D45" s="84"/>
      <c r="E45" s="84"/>
      <c r="F45" s="84"/>
      <c r="G45" s="84"/>
      <c r="H45" s="84"/>
      <c r="I45" s="85"/>
      <c r="J45" s="85"/>
      <c r="K45" s="85"/>
      <c r="L45" s="85"/>
      <c r="M45" s="85"/>
      <c r="N45" s="86"/>
      <c r="O45" s="87"/>
      <c r="P45" s="88"/>
      <c r="Q45" s="88"/>
      <c r="R45" s="88"/>
      <c r="S45" s="88"/>
      <c r="T45" s="87"/>
      <c r="U45" s="88"/>
      <c r="V45" s="88"/>
      <c r="W45" s="88"/>
      <c r="X45" s="84"/>
      <c r="Y45" s="84"/>
    </row>
    <row r="46" spans="1:51" s="39" customFormat="1">
      <c r="A46" s="82"/>
      <c r="B46" s="83"/>
      <c r="C46" s="84"/>
      <c r="D46" s="84"/>
      <c r="E46" s="84"/>
      <c r="F46" s="84"/>
      <c r="G46" s="84"/>
      <c r="H46" s="84"/>
      <c r="I46" s="85"/>
      <c r="J46" s="85"/>
      <c r="K46" s="85"/>
      <c r="L46" s="85"/>
      <c r="M46" s="85"/>
      <c r="N46" s="86"/>
      <c r="O46" s="87"/>
      <c r="P46" s="88"/>
      <c r="Q46" s="88"/>
      <c r="R46" s="88"/>
      <c r="S46" s="88"/>
      <c r="T46" s="87"/>
      <c r="U46" s="88"/>
      <c r="V46" s="88"/>
      <c r="W46" s="88"/>
      <c r="X46" s="84"/>
      <c r="Y46" s="84"/>
    </row>
    <row r="47" spans="1:51" s="39" customFormat="1">
      <c r="A47" s="82"/>
      <c r="B47" s="83"/>
      <c r="C47" s="84"/>
      <c r="D47" s="84"/>
      <c r="E47" s="84"/>
      <c r="F47" s="84"/>
      <c r="G47" s="84"/>
      <c r="H47" s="84"/>
      <c r="I47" s="85"/>
      <c r="J47" s="85"/>
      <c r="K47" s="85"/>
      <c r="L47" s="85"/>
      <c r="M47" s="85"/>
      <c r="N47" s="86"/>
      <c r="O47" s="87"/>
      <c r="P47" s="88"/>
      <c r="Q47" s="88"/>
      <c r="R47" s="88"/>
      <c r="S47" s="88"/>
      <c r="T47" s="87"/>
      <c r="U47" s="88"/>
      <c r="V47" s="88"/>
      <c r="W47" s="88"/>
      <c r="X47" s="84"/>
      <c r="Y47" s="84"/>
    </row>
    <row r="48" spans="1:51" s="39" customFormat="1">
      <c r="A48" s="82"/>
      <c r="B48" s="83"/>
      <c r="C48" s="84"/>
      <c r="D48" s="84"/>
      <c r="E48" s="84"/>
      <c r="F48" s="84"/>
      <c r="G48" s="84"/>
      <c r="H48" s="84"/>
      <c r="I48" s="85"/>
      <c r="J48" s="85"/>
      <c r="K48" s="85"/>
      <c r="L48" s="85"/>
      <c r="M48" s="85"/>
      <c r="N48" s="86"/>
      <c r="O48" s="87"/>
      <c r="P48" s="88"/>
      <c r="Q48" s="88"/>
      <c r="R48" s="88"/>
      <c r="S48" s="88"/>
      <c r="T48" s="87"/>
      <c r="U48" s="88"/>
      <c r="V48" s="88"/>
      <c r="W48" s="88"/>
      <c r="X48" s="84"/>
      <c r="Y48" s="84"/>
    </row>
    <row r="49" spans="1:25" s="39" customFormat="1">
      <c r="A49" s="82"/>
      <c r="B49" s="83"/>
      <c r="C49" s="84"/>
      <c r="D49" s="84"/>
      <c r="E49" s="84"/>
      <c r="F49" s="84"/>
      <c r="G49" s="84"/>
      <c r="H49" s="84"/>
      <c r="I49" s="85"/>
      <c r="J49" s="85"/>
      <c r="K49" s="85"/>
      <c r="L49" s="85"/>
      <c r="M49" s="85"/>
      <c r="N49" s="86"/>
      <c r="O49" s="87"/>
      <c r="P49" s="88"/>
      <c r="Q49" s="88"/>
      <c r="R49" s="88"/>
      <c r="S49" s="88"/>
      <c r="T49" s="87"/>
      <c r="U49" s="88"/>
      <c r="V49" s="88"/>
      <c r="W49" s="88"/>
      <c r="X49" s="84"/>
      <c r="Y49" s="84"/>
    </row>
    <row r="50" spans="1:25" s="39" customFormat="1">
      <c r="A50" s="82"/>
      <c r="B50" s="83"/>
      <c r="C50" s="84"/>
      <c r="D50" s="84"/>
      <c r="E50" s="84"/>
      <c r="F50" s="84"/>
      <c r="G50" s="84"/>
      <c r="H50" s="84"/>
      <c r="I50" s="85"/>
      <c r="J50" s="85"/>
      <c r="K50" s="85"/>
      <c r="L50" s="85"/>
      <c r="M50" s="85"/>
      <c r="N50" s="86"/>
      <c r="O50" s="87"/>
      <c r="P50" s="88"/>
      <c r="Q50" s="88"/>
      <c r="R50" s="88"/>
      <c r="S50" s="88"/>
      <c r="T50" s="87"/>
      <c r="U50" s="88"/>
      <c r="V50" s="88"/>
      <c r="W50" s="88"/>
      <c r="X50" s="84"/>
      <c r="Y50" s="84"/>
    </row>
    <row r="51" spans="1:25" s="39" customFormat="1">
      <c r="A51" s="82"/>
      <c r="B51" s="83"/>
      <c r="C51" s="84"/>
      <c r="D51" s="84"/>
      <c r="E51" s="84"/>
      <c r="F51" s="84"/>
      <c r="G51" s="84"/>
      <c r="H51" s="84"/>
      <c r="I51" s="85"/>
      <c r="J51" s="85"/>
      <c r="K51" s="85"/>
      <c r="L51" s="85"/>
      <c r="M51" s="85"/>
      <c r="N51" s="86"/>
      <c r="O51" s="87"/>
      <c r="P51" s="88"/>
      <c r="Q51" s="88"/>
      <c r="R51" s="88"/>
      <c r="S51" s="88"/>
      <c r="T51" s="87"/>
      <c r="U51" s="88"/>
      <c r="V51" s="88"/>
      <c r="W51" s="88"/>
      <c r="X51" s="84"/>
      <c r="Y51" s="84"/>
    </row>
    <row r="52" spans="1:25" s="39" customFormat="1">
      <c r="A52" s="82"/>
      <c r="B52" s="83"/>
      <c r="C52" s="84"/>
      <c r="D52" s="84"/>
      <c r="E52" s="84"/>
      <c r="F52" s="84"/>
      <c r="G52" s="84"/>
      <c r="H52" s="84"/>
      <c r="I52" s="85"/>
      <c r="J52" s="85"/>
      <c r="K52" s="85"/>
      <c r="L52" s="85"/>
      <c r="M52" s="85"/>
      <c r="N52" s="86"/>
      <c r="O52" s="87"/>
      <c r="P52" s="88"/>
      <c r="Q52" s="88"/>
      <c r="R52" s="88"/>
      <c r="S52" s="88"/>
      <c r="T52" s="87"/>
      <c r="U52" s="88"/>
      <c r="V52" s="88"/>
      <c r="W52" s="88"/>
      <c r="X52" s="84"/>
      <c r="Y52" s="84"/>
    </row>
    <row r="53" spans="1:25" s="39" customFormat="1">
      <c r="A53" s="82"/>
      <c r="B53" s="83"/>
      <c r="C53" s="84"/>
      <c r="D53" s="84"/>
      <c r="E53" s="84"/>
      <c r="F53" s="84"/>
      <c r="G53" s="84"/>
      <c r="H53" s="84"/>
      <c r="I53" s="85"/>
      <c r="J53" s="85"/>
      <c r="K53" s="85"/>
      <c r="L53" s="85"/>
      <c r="M53" s="85"/>
      <c r="N53" s="86"/>
      <c r="O53" s="87"/>
      <c r="P53" s="88"/>
      <c r="Q53" s="88"/>
      <c r="R53" s="88"/>
      <c r="S53" s="88"/>
      <c r="T53" s="87"/>
      <c r="U53" s="88"/>
      <c r="V53" s="88"/>
      <c r="W53" s="88"/>
      <c r="X53" s="84"/>
      <c r="Y53" s="84"/>
    </row>
    <row r="54" spans="1:25" s="39" customFormat="1">
      <c r="A54" s="82"/>
      <c r="B54" s="83"/>
      <c r="C54" s="84"/>
      <c r="D54" s="84"/>
      <c r="E54" s="84"/>
      <c r="F54" s="84"/>
      <c r="G54" s="84"/>
      <c r="H54" s="84"/>
      <c r="I54" s="85"/>
      <c r="J54" s="85"/>
      <c r="K54" s="85"/>
      <c r="L54" s="85"/>
      <c r="M54" s="85"/>
      <c r="N54" s="86"/>
      <c r="O54" s="87"/>
      <c r="P54" s="88"/>
      <c r="Q54" s="88"/>
      <c r="R54" s="88"/>
      <c r="S54" s="88"/>
      <c r="T54" s="87"/>
      <c r="U54" s="88"/>
      <c r="V54" s="88"/>
      <c r="W54" s="88"/>
      <c r="X54" s="84"/>
      <c r="Y54" s="84"/>
    </row>
    <row r="55" spans="1:25" s="39" customFormat="1">
      <c r="A55" s="82"/>
      <c r="B55" s="83"/>
      <c r="C55" s="84"/>
      <c r="D55" s="84"/>
      <c r="E55" s="84"/>
      <c r="F55" s="84"/>
      <c r="G55" s="84"/>
      <c r="H55" s="84"/>
      <c r="I55" s="85"/>
      <c r="J55" s="85"/>
      <c r="K55" s="85"/>
      <c r="L55" s="85"/>
      <c r="M55" s="85"/>
      <c r="N55" s="86"/>
      <c r="O55" s="87"/>
      <c r="P55" s="88"/>
      <c r="Q55" s="88"/>
      <c r="R55" s="88"/>
      <c r="S55" s="88"/>
      <c r="T55" s="87"/>
      <c r="U55" s="88"/>
      <c r="V55" s="88"/>
      <c r="W55" s="88"/>
      <c r="X55" s="84"/>
      <c r="Y55" s="84"/>
    </row>
    <row r="56" spans="1:25" s="39" customFormat="1">
      <c r="A56" s="82"/>
      <c r="B56" s="83"/>
      <c r="C56" s="84"/>
      <c r="D56" s="84"/>
      <c r="E56" s="84"/>
      <c r="F56" s="84"/>
      <c r="G56" s="84"/>
      <c r="H56" s="84"/>
      <c r="I56" s="85"/>
      <c r="J56" s="85"/>
      <c r="K56" s="85"/>
      <c r="L56" s="85"/>
      <c r="M56" s="85"/>
      <c r="N56" s="86"/>
      <c r="O56" s="87"/>
      <c r="P56" s="88"/>
      <c r="Q56" s="88"/>
      <c r="R56" s="88"/>
      <c r="S56" s="88"/>
      <c r="T56" s="87"/>
      <c r="U56" s="88"/>
      <c r="V56" s="88"/>
      <c r="W56" s="88"/>
      <c r="X56" s="84"/>
      <c r="Y56" s="84"/>
    </row>
    <row r="57" spans="1:25" s="39" customFormat="1">
      <c r="A57" s="82"/>
      <c r="B57" s="83"/>
      <c r="C57" s="84"/>
      <c r="D57" s="84"/>
      <c r="E57" s="84"/>
      <c r="F57" s="84"/>
      <c r="G57" s="84"/>
      <c r="H57" s="84"/>
      <c r="I57" s="85"/>
      <c r="J57" s="85"/>
      <c r="K57" s="85"/>
      <c r="L57" s="85"/>
      <c r="M57" s="85"/>
      <c r="N57" s="86"/>
      <c r="O57" s="87"/>
      <c r="P57" s="88"/>
      <c r="Q57" s="88"/>
      <c r="R57" s="88"/>
      <c r="S57" s="88"/>
      <c r="T57" s="87"/>
      <c r="U57" s="88"/>
      <c r="V57" s="88"/>
      <c r="W57" s="88"/>
      <c r="X57" s="84"/>
      <c r="Y57" s="84"/>
    </row>
    <row r="58" spans="1:25" s="39" customFormat="1">
      <c r="A58" s="82"/>
      <c r="B58" s="83"/>
      <c r="C58" s="84"/>
      <c r="D58" s="84"/>
      <c r="E58" s="84"/>
      <c r="F58" s="84"/>
      <c r="G58" s="84"/>
      <c r="H58" s="84"/>
      <c r="I58" s="85"/>
      <c r="J58" s="85"/>
      <c r="K58" s="85"/>
      <c r="L58" s="85"/>
      <c r="M58" s="85"/>
      <c r="N58" s="86"/>
      <c r="O58" s="87"/>
      <c r="P58" s="88"/>
      <c r="Q58" s="88"/>
      <c r="R58" s="88"/>
      <c r="S58" s="88"/>
      <c r="T58" s="87"/>
      <c r="U58" s="88"/>
      <c r="V58" s="88"/>
      <c r="W58" s="88"/>
      <c r="X58" s="84"/>
      <c r="Y58" s="84"/>
    </row>
    <row r="59" spans="1:25" s="39" customFormat="1">
      <c r="A59" s="82"/>
      <c r="B59" s="83"/>
      <c r="C59" s="84"/>
      <c r="D59" s="84"/>
      <c r="E59" s="84"/>
      <c r="F59" s="84"/>
      <c r="G59" s="84"/>
      <c r="H59" s="84"/>
      <c r="I59" s="85"/>
      <c r="J59" s="85"/>
      <c r="K59" s="85"/>
      <c r="L59" s="85"/>
      <c r="M59" s="85"/>
      <c r="N59" s="86"/>
      <c r="O59" s="87"/>
      <c r="P59" s="88"/>
      <c r="Q59" s="88"/>
      <c r="R59" s="88"/>
      <c r="S59" s="88"/>
      <c r="T59" s="87"/>
      <c r="U59" s="88"/>
      <c r="V59" s="88"/>
      <c r="W59" s="88"/>
      <c r="X59" s="84"/>
      <c r="Y59" s="84"/>
    </row>
    <row r="60" spans="1:25" s="39" customFormat="1">
      <c r="A60" s="82"/>
      <c r="B60" s="83"/>
      <c r="C60" s="84"/>
      <c r="D60" s="84"/>
      <c r="E60" s="84"/>
      <c r="F60" s="84"/>
      <c r="G60" s="84"/>
      <c r="H60" s="84"/>
      <c r="I60" s="85"/>
      <c r="J60" s="85"/>
      <c r="K60" s="85"/>
      <c r="L60" s="85"/>
      <c r="M60" s="85"/>
      <c r="N60" s="86"/>
      <c r="O60" s="87"/>
      <c r="P60" s="88"/>
      <c r="Q60" s="88"/>
      <c r="R60" s="88"/>
      <c r="S60" s="88"/>
      <c r="T60" s="87"/>
      <c r="U60" s="88"/>
      <c r="V60" s="88"/>
      <c r="W60" s="88"/>
      <c r="X60" s="84"/>
      <c r="Y60" s="84"/>
    </row>
    <row r="61" spans="1:25" s="39" customFormat="1">
      <c r="A61" s="82"/>
      <c r="B61" s="83"/>
      <c r="C61" s="84"/>
      <c r="D61" s="84"/>
      <c r="E61" s="84"/>
      <c r="F61" s="84"/>
      <c r="G61" s="84"/>
      <c r="H61" s="84"/>
      <c r="I61" s="85"/>
      <c r="J61" s="85"/>
      <c r="K61" s="85"/>
      <c r="L61" s="85"/>
      <c r="M61" s="85"/>
      <c r="N61" s="86"/>
      <c r="O61" s="87"/>
      <c r="P61" s="88"/>
      <c r="Q61" s="88"/>
      <c r="R61" s="88"/>
      <c r="S61" s="88"/>
      <c r="T61" s="87"/>
      <c r="U61" s="88"/>
      <c r="V61" s="88"/>
      <c r="W61" s="88"/>
      <c r="X61" s="84"/>
      <c r="Y61" s="84"/>
    </row>
    <row r="62" spans="1:25" s="39" customFormat="1">
      <c r="A62" s="82"/>
      <c r="B62" s="83"/>
      <c r="C62" s="84"/>
      <c r="D62" s="84"/>
      <c r="E62" s="84"/>
      <c r="F62" s="84"/>
      <c r="G62" s="84"/>
      <c r="H62" s="84"/>
      <c r="I62" s="85"/>
      <c r="J62" s="85"/>
      <c r="K62" s="85"/>
      <c r="L62" s="85"/>
      <c r="M62" s="85"/>
      <c r="N62" s="86"/>
      <c r="O62" s="87"/>
      <c r="P62" s="88"/>
      <c r="Q62" s="88"/>
      <c r="R62" s="88"/>
      <c r="S62" s="88"/>
      <c r="T62" s="87"/>
      <c r="U62" s="88"/>
      <c r="V62" s="88"/>
      <c r="W62" s="88"/>
      <c r="X62" s="84"/>
      <c r="Y62" s="84"/>
    </row>
    <row r="63" spans="1:25" s="39" customFormat="1">
      <c r="A63" s="82"/>
      <c r="B63" s="83"/>
      <c r="C63" s="84"/>
      <c r="D63" s="84"/>
      <c r="E63" s="84"/>
      <c r="F63" s="84"/>
      <c r="G63" s="84"/>
      <c r="H63" s="84"/>
      <c r="I63" s="85"/>
      <c r="J63" s="85"/>
      <c r="K63" s="85"/>
      <c r="L63" s="85"/>
      <c r="M63" s="85"/>
      <c r="N63" s="86"/>
      <c r="O63" s="87"/>
      <c r="P63" s="88"/>
      <c r="Q63" s="88"/>
      <c r="R63" s="88"/>
      <c r="S63" s="88"/>
      <c r="T63" s="87"/>
      <c r="U63" s="88"/>
      <c r="V63" s="88"/>
      <c r="W63" s="88"/>
      <c r="X63" s="84"/>
      <c r="Y63" s="84"/>
    </row>
    <row r="64" spans="1:25" s="39" customFormat="1">
      <c r="A64" s="82"/>
      <c r="B64" s="83"/>
      <c r="C64" s="84"/>
      <c r="D64" s="84"/>
      <c r="E64" s="84"/>
      <c r="F64" s="84"/>
      <c r="G64" s="84"/>
      <c r="H64" s="84"/>
      <c r="I64" s="85"/>
      <c r="J64" s="85"/>
      <c r="K64" s="85"/>
      <c r="L64" s="85"/>
      <c r="M64" s="85"/>
      <c r="N64" s="86"/>
      <c r="O64" s="87"/>
      <c r="P64" s="88"/>
      <c r="Q64" s="88"/>
      <c r="R64" s="88"/>
      <c r="S64" s="88"/>
      <c r="T64" s="87"/>
      <c r="U64" s="88"/>
      <c r="V64" s="88"/>
      <c r="W64" s="88"/>
      <c r="X64" s="84"/>
      <c r="Y64" s="84"/>
    </row>
    <row r="65" spans="1:51" s="39" customFormat="1">
      <c r="A65" s="82"/>
      <c r="B65" s="83"/>
      <c r="C65" s="84"/>
      <c r="D65" s="84"/>
      <c r="E65" s="84"/>
      <c r="F65" s="84"/>
      <c r="G65" s="84"/>
      <c r="H65" s="84"/>
      <c r="I65" s="85"/>
      <c r="J65" s="85"/>
      <c r="K65" s="85"/>
      <c r="L65" s="85"/>
      <c r="M65" s="85"/>
      <c r="N65" s="86"/>
      <c r="O65" s="87"/>
      <c r="P65" s="88"/>
      <c r="Q65" s="88"/>
      <c r="R65" s="88"/>
      <c r="S65" s="88"/>
      <c r="T65" s="87"/>
      <c r="U65" s="88"/>
      <c r="V65" s="88"/>
      <c r="W65" s="88"/>
      <c r="X65" s="84"/>
      <c r="Y65" s="84"/>
    </row>
    <row r="66" spans="1:51" s="39" customFormat="1">
      <c r="A66" s="82"/>
      <c r="B66" s="83"/>
      <c r="C66" s="84"/>
      <c r="D66" s="84"/>
      <c r="E66" s="84"/>
      <c r="F66" s="84"/>
      <c r="G66" s="84"/>
      <c r="H66" s="84"/>
      <c r="I66" s="85"/>
      <c r="J66" s="85"/>
      <c r="K66" s="85"/>
      <c r="L66" s="85"/>
      <c r="M66" s="85"/>
      <c r="N66" s="86"/>
      <c r="O66" s="87"/>
      <c r="P66" s="88"/>
      <c r="Q66" s="88"/>
      <c r="R66" s="88"/>
      <c r="S66" s="88"/>
      <c r="T66" s="87"/>
      <c r="U66" s="88"/>
      <c r="V66" s="88"/>
      <c r="W66" s="88"/>
      <c r="X66" s="84"/>
      <c r="Y66" s="84"/>
    </row>
    <row r="67" spans="1:51" s="39" customFormat="1">
      <c r="A67" s="82"/>
      <c r="B67" s="83"/>
      <c r="C67" s="84"/>
      <c r="D67" s="84"/>
      <c r="E67" s="84"/>
      <c r="F67" s="84"/>
      <c r="G67" s="84"/>
      <c r="H67" s="84"/>
      <c r="I67" s="85"/>
      <c r="J67" s="85"/>
      <c r="K67" s="85"/>
      <c r="L67" s="85"/>
      <c r="M67" s="85"/>
      <c r="N67" s="86"/>
      <c r="O67" s="87"/>
      <c r="P67" s="88"/>
      <c r="Q67" s="88"/>
      <c r="R67" s="88"/>
      <c r="S67" s="88"/>
      <c r="T67" s="87"/>
      <c r="U67" s="88"/>
      <c r="V67" s="88"/>
      <c r="W67" s="88"/>
      <c r="X67" s="84"/>
      <c r="Y67" s="84"/>
    </row>
    <row r="68" spans="1:51" s="39" customFormat="1">
      <c r="A68" s="82"/>
      <c r="B68" s="83"/>
      <c r="C68" s="84"/>
      <c r="D68" s="84"/>
      <c r="E68" s="84"/>
      <c r="F68" s="84"/>
      <c r="G68" s="84"/>
      <c r="H68" s="84"/>
      <c r="I68" s="85"/>
      <c r="J68" s="85"/>
      <c r="K68" s="85"/>
      <c r="L68" s="85"/>
      <c r="M68" s="85"/>
      <c r="N68" s="86"/>
      <c r="O68" s="87"/>
      <c r="P68" s="88"/>
      <c r="Q68" s="88"/>
      <c r="R68" s="88"/>
      <c r="S68" s="88"/>
      <c r="T68" s="87"/>
      <c r="U68" s="88"/>
      <c r="V68" s="88"/>
      <c r="W68" s="88"/>
      <c r="X68" s="84"/>
      <c r="Y68" s="84"/>
    </row>
    <row r="69" spans="1:51" s="39" customFormat="1">
      <c r="A69" s="82"/>
      <c r="B69" s="83"/>
      <c r="C69" s="84"/>
      <c r="D69" s="84"/>
      <c r="E69" s="84"/>
      <c r="F69" s="84"/>
      <c r="G69" s="84"/>
      <c r="H69" s="84"/>
      <c r="I69" s="85"/>
      <c r="J69" s="85"/>
      <c r="K69" s="85"/>
      <c r="L69" s="85"/>
      <c r="M69" s="85"/>
      <c r="N69" s="86"/>
      <c r="O69" s="87"/>
      <c r="P69" s="88"/>
      <c r="Q69" s="88"/>
      <c r="R69" s="88"/>
      <c r="S69" s="88"/>
      <c r="T69" s="87"/>
      <c r="U69" s="88"/>
      <c r="V69" s="88"/>
      <c r="W69" s="88"/>
      <c r="X69" s="84"/>
      <c r="Y69" s="84"/>
    </row>
    <row r="70" spans="1:51" s="39" customFormat="1">
      <c r="A70" s="82"/>
      <c r="B70" s="83"/>
      <c r="C70" s="84"/>
      <c r="D70" s="84"/>
      <c r="E70" s="84"/>
      <c r="F70" s="84"/>
      <c r="G70" s="84"/>
      <c r="H70" s="84"/>
      <c r="I70" s="85"/>
      <c r="J70" s="85"/>
      <c r="K70" s="85"/>
      <c r="L70" s="85"/>
      <c r="M70" s="85"/>
      <c r="N70" s="86"/>
      <c r="O70" s="87"/>
      <c r="P70" s="88"/>
      <c r="Q70" s="88"/>
      <c r="R70" s="88"/>
      <c r="S70" s="88"/>
      <c r="T70" s="87"/>
      <c r="U70" s="88"/>
      <c r="V70" s="88"/>
      <c r="W70" s="88"/>
      <c r="X70" s="84"/>
      <c r="Y70" s="84"/>
    </row>
    <row r="71" spans="1:51" s="39" customFormat="1">
      <c r="A71" s="82"/>
      <c r="B71" s="83"/>
      <c r="C71" s="84"/>
      <c r="D71" s="84"/>
      <c r="E71" s="84"/>
      <c r="F71" s="84"/>
      <c r="G71" s="84"/>
      <c r="H71" s="84"/>
      <c r="I71" s="85"/>
      <c r="J71" s="85"/>
      <c r="K71" s="85"/>
      <c r="L71" s="85"/>
      <c r="M71" s="85"/>
      <c r="N71" s="86"/>
      <c r="O71" s="87"/>
      <c r="P71" s="88"/>
      <c r="Q71" s="88"/>
      <c r="R71" s="88"/>
      <c r="S71" s="88"/>
      <c r="T71" s="87"/>
      <c r="U71" s="88"/>
      <c r="V71" s="88"/>
      <c r="W71" s="88"/>
      <c r="X71" s="84"/>
      <c r="Y71" s="84"/>
    </row>
    <row r="72" spans="1:51" s="39" customFormat="1">
      <c r="A72" s="82"/>
      <c r="B72" s="83"/>
      <c r="C72" s="84"/>
      <c r="D72" s="84"/>
      <c r="E72" s="84"/>
      <c r="F72" s="84"/>
      <c r="G72" s="84"/>
      <c r="H72" s="84"/>
      <c r="I72" s="85"/>
      <c r="J72" s="85"/>
      <c r="K72" s="85"/>
      <c r="L72" s="85"/>
      <c r="M72" s="85"/>
      <c r="N72" s="86"/>
      <c r="O72" s="87"/>
      <c r="P72" s="88"/>
      <c r="Q72" s="88"/>
      <c r="R72" s="88"/>
      <c r="S72" s="88"/>
      <c r="T72" s="87"/>
      <c r="U72" s="88"/>
      <c r="V72" s="88"/>
      <c r="W72" s="88"/>
      <c r="X72" s="84"/>
      <c r="Y72" s="84"/>
    </row>
    <row r="73" spans="1:51" s="39" customFormat="1">
      <c r="A73" s="82"/>
      <c r="B73" s="83"/>
      <c r="C73" s="84"/>
      <c r="D73" s="84"/>
      <c r="E73" s="84"/>
      <c r="F73" s="84"/>
      <c r="G73" s="84"/>
      <c r="H73" s="84"/>
      <c r="I73" s="85"/>
      <c r="J73" s="85"/>
      <c r="K73" s="85"/>
      <c r="L73" s="85"/>
      <c r="M73" s="85"/>
      <c r="N73" s="86"/>
      <c r="O73" s="87"/>
      <c r="P73" s="88"/>
      <c r="Q73" s="88"/>
      <c r="R73" s="88"/>
      <c r="S73" s="88"/>
      <c r="T73" s="87"/>
      <c r="U73" s="88"/>
      <c r="V73" s="88"/>
      <c r="W73" s="88"/>
      <c r="X73" s="84"/>
      <c r="Y73" s="84"/>
    </row>
    <row r="74" spans="1:51" s="90" customFormat="1">
      <c r="A74" s="82"/>
      <c r="B74" s="83"/>
      <c r="C74" s="84"/>
      <c r="D74" s="84"/>
      <c r="E74" s="84"/>
      <c r="F74" s="84"/>
      <c r="G74" s="84"/>
      <c r="H74" s="84"/>
      <c r="I74" s="85"/>
      <c r="J74" s="85"/>
      <c r="K74" s="85"/>
      <c r="L74" s="85"/>
      <c r="M74" s="85"/>
      <c r="N74" s="86"/>
      <c r="O74" s="87"/>
      <c r="P74" s="88"/>
      <c r="Q74" s="88"/>
      <c r="R74" s="88"/>
      <c r="S74" s="88"/>
      <c r="T74" s="87"/>
      <c r="U74" s="88"/>
      <c r="V74" s="88"/>
      <c r="W74" s="88"/>
      <c r="X74" s="84"/>
      <c r="Y74" s="84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</row>
    <row r="75" spans="1:51">
      <c r="A75" s="91"/>
      <c r="B75" s="92"/>
      <c r="C75" s="93"/>
      <c r="D75" s="93"/>
      <c r="E75" s="93"/>
      <c r="F75" s="93"/>
      <c r="G75" s="93"/>
      <c r="H75" s="93"/>
      <c r="I75" s="94"/>
      <c r="J75" s="94"/>
      <c r="K75" s="94"/>
      <c r="L75" s="94"/>
      <c r="M75" s="94"/>
      <c r="N75" s="95"/>
      <c r="O75" s="96"/>
      <c r="P75" s="97"/>
      <c r="Q75" s="97"/>
      <c r="R75" s="97"/>
      <c r="S75" s="97"/>
      <c r="T75" s="96"/>
      <c r="U75" s="97"/>
      <c r="V75" s="97"/>
      <c r="W75" s="97"/>
      <c r="X75" s="93"/>
      <c r="Y75" s="93"/>
    </row>
  </sheetData>
  <mergeCells count="36">
    <mergeCell ref="A1:Y1"/>
    <mergeCell ref="A2:Y2"/>
    <mergeCell ref="A3:A7"/>
    <mergeCell ref="B3:B7"/>
    <mergeCell ref="C3:C7"/>
    <mergeCell ref="D3:D7"/>
    <mergeCell ref="E3:E7"/>
    <mergeCell ref="F3:F7"/>
    <mergeCell ref="G3:G7"/>
    <mergeCell ref="H3:H7"/>
    <mergeCell ref="I3:I6"/>
    <mergeCell ref="J3:M3"/>
    <mergeCell ref="N3:N6"/>
    <mergeCell ref="O3:S3"/>
    <mergeCell ref="T3:X3"/>
    <mergeCell ref="Y3:Y6"/>
    <mergeCell ref="T4:T6"/>
    <mergeCell ref="U4:X4"/>
    <mergeCell ref="P5:P6"/>
    <mergeCell ref="Q5:Q6"/>
    <mergeCell ref="R5:R6"/>
    <mergeCell ref="S5:S6"/>
    <mergeCell ref="U5:U6"/>
    <mergeCell ref="V5:V6"/>
    <mergeCell ref="W5:W6"/>
    <mergeCell ref="X5:X6"/>
    <mergeCell ref="A9:B9"/>
    <mergeCell ref="A10:B10"/>
    <mergeCell ref="A17:B17"/>
    <mergeCell ref="A29:B29"/>
    <mergeCell ref="P4:S4"/>
    <mergeCell ref="J4:J6"/>
    <mergeCell ref="K4:K6"/>
    <mergeCell ref="L4:L6"/>
    <mergeCell ref="M4:M6"/>
    <mergeCell ref="O4:O6"/>
  </mergeCells>
  <pageMargins left="0.70866141732283472" right="0.70866141732283472" top="0.74803149606299213" bottom="0.74803149606299213" header="0.31496062992125984" footer="0.31496062992125984"/>
  <pageSetup paperSize="9" scale="59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G1577"/>
  <sheetViews>
    <sheetView tabSelected="1" view="pageBreakPreview" zoomScale="60" zoomScaleNormal="90" workbookViewId="0">
      <pane xSplit="2" ySplit="7" topLeftCell="C8" activePane="bottomRight" state="frozen"/>
      <selection activeCell="C15" sqref="C15"/>
      <selection pane="topRight"/>
      <selection pane="bottomLeft"/>
      <selection pane="bottomRight" activeCell="C8" sqref="C8"/>
    </sheetView>
  </sheetViews>
  <sheetFormatPr defaultColWidth="9.140625" defaultRowHeight="12"/>
  <cols>
    <col min="1" max="1" width="5.140625" style="99" customWidth="1"/>
    <col min="2" max="2" width="32.85546875" style="83" customWidth="1"/>
    <col min="3" max="3" width="12.42578125" style="84" customWidth="1"/>
    <col min="4" max="4" width="12.5703125" style="84" customWidth="1"/>
    <col min="5" max="5" width="11.5703125" style="88" customWidth="1"/>
    <col min="6" max="6" width="8.7109375" style="84" customWidth="1"/>
    <col min="7" max="7" width="11.140625" style="88" customWidth="1"/>
    <col min="8" max="8" width="6.7109375" style="84" customWidth="1"/>
    <col min="9" max="9" width="6.7109375" style="88" customWidth="1"/>
    <col min="10" max="10" width="6.7109375" style="85" customWidth="1"/>
    <col min="11" max="11" width="6.7109375" style="86" customWidth="1"/>
    <col min="12" max="12" width="6.7109375" style="85" customWidth="1"/>
    <col min="13" max="14" width="6.7109375" style="86" customWidth="1"/>
    <col min="15" max="15" width="6.7109375" style="87" customWidth="1"/>
    <col min="16" max="19" width="6.7109375" style="88" customWidth="1"/>
    <col min="20" max="20" width="8.5703125" style="87" customWidth="1"/>
    <col min="21" max="21" width="10.5703125" style="88" customWidth="1"/>
    <col min="22" max="23" width="8.140625" style="88" customWidth="1"/>
    <col min="24" max="24" width="10" style="84" customWidth="1"/>
    <col min="25" max="25" width="14.7109375" style="88" customWidth="1"/>
    <col min="26" max="26" width="8" style="100" customWidth="1"/>
    <col min="27" max="27" width="8" style="84" customWidth="1"/>
    <col min="28" max="30" width="8" style="99" customWidth="1"/>
    <col min="31" max="31" width="10.85546875" style="99" customWidth="1"/>
    <col min="32" max="32" width="11.140625" style="101" customWidth="1"/>
    <col min="33" max="35" width="8.85546875" style="99" customWidth="1"/>
    <col min="36" max="36" width="13.42578125" style="101" customWidth="1"/>
    <col min="37" max="37" width="7.7109375" style="99" customWidth="1"/>
    <col min="38" max="38" width="10.28515625" style="102" bestFit="1" customWidth="1"/>
    <col min="39" max="59" width="9.140625" style="103"/>
    <col min="60" max="16384" width="9.140625" style="98"/>
  </cols>
  <sheetData>
    <row r="1" spans="1:59" s="103" customFormat="1" ht="11.25">
      <c r="A1" s="243" t="s">
        <v>114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  <c r="AC1" s="243"/>
      <c r="AD1" s="243"/>
      <c r="AE1" s="243"/>
      <c r="AF1" s="243"/>
      <c r="AG1" s="243"/>
      <c r="AH1" s="243"/>
      <c r="AI1" s="243"/>
      <c r="AJ1" s="243"/>
      <c r="AK1" s="243"/>
      <c r="AL1" s="102"/>
    </row>
    <row r="2" spans="1:59" s="103" customFormat="1" ht="11.25">
      <c r="A2" s="222" t="s">
        <v>115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102"/>
    </row>
    <row r="3" spans="1:59" s="103" customFormat="1" ht="12.75" customHeight="1">
      <c r="A3" s="244" t="s">
        <v>57</v>
      </c>
      <c r="B3" s="244" t="s">
        <v>58</v>
      </c>
      <c r="C3" s="246" t="s">
        <v>116</v>
      </c>
      <c r="D3" s="104"/>
      <c r="E3" s="105"/>
      <c r="F3" s="106"/>
      <c r="G3" s="105"/>
      <c r="H3" s="106"/>
      <c r="I3" s="105"/>
      <c r="J3" s="106"/>
      <c r="K3" s="107"/>
      <c r="L3" s="106"/>
      <c r="M3" s="107"/>
      <c r="N3" s="106"/>
      <c r="O3" s="105" t="s">
        <v>117</v>
      </c>
      <c r="P3" s="106"/>
      <c r="Q3" s="105"/>
      <c r="R3" s="106">
        <f>-[1]свод!$V$2</f>
        <v>0</v>
      </c>
      <c r="S3" s="105"/>
      <c r="T3" s="106"/>
      <c r="U3" s="105"/>
      <c r="V3" s="106"/>
      <c r="W3" s="105"/>
      <c r="X3" s="106"/>
      <c r="Y3" s="105"/>
      <c r="Z3" s="106"/>
      <c r="AA3" s="106"/>
      <c r="AB3" s="106"/>
      <c r="AC3" s="106"/>
      <c r="AD3" s="108"/>
      <c r="AE3" s="247" t="s">
        <v>118</v>
      </c>
      <c r="AF3" s="248"/>
      <c r="AG3" s="248"/>
      <c r="AH3" s="248"/>
      <c r="AI3" s="230"/>
      <c r="AJ3" s="236" t="s">
        <v>119</v>
      </c>
      <c r="AK3" s="236" t="s">
        <v>83</v>
      </c>
      <c r="AL3" s="102"/>
    </row>
    <row r="4" spans="1:59" s="103" customFormat="1" ht="12.75" customHeight="1">
      <c r="A4" s="245"/>
      <c r="B4" s="245"/>
      <c r="C4" s="246"/>
      <c r="D4" s="236" t="s">
        <v>120</v>
      </c>
      <c r="E4" s="247" t="s">
        <v>31</v>
      </c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  <c r="AC4" s="248"/>
      <c r="AD4" s="230"/>
      <c r="AE4" s="236" t="s">
        <v>121</v>
      </c>
      <c r="AF4" s="247" t="s">
        <v>31</v>
      </c>
      <c r="AG4" s="248"/>
      <c r="AH4" s="248"/>
      <c r="AI4" s="230"/>
      <c r="AJ4" s="245"/>
      <c r="AK4" s="249"/>
      <c r="AL4" s="102"/>
    </row>
    <row r="5" spans="1:59" s="103" customFormat="1" ht="12.75" customHeight="1">
      <c r="A5" s="245"/>
      <c r="B5" s="245"/>
      <c r="C5" s="246"/>
      <c r="D5" s="245"/>
      <c r="E5" s="236" t="s">
        <v>122</v>
      </c>
      <c r="F5" s="247" t="s">
        <v>31</v>
      </c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30"/>
      <c r="R5" s="239" t="s">
        <v>123</v>
      </c>
      <c r="S5" s="240"/>
      <c r="T5" s="239" t="s">
        <v>124</v>
      </c>
      <c r="U5" s="240"/>
      <c r="V5" s="239" t="s">
        <v>125</v>
      </c>
      <c r="W5" s="240"/>
      <c r="X5" s="239" t="s">
        <v>126</v>
      </c>
      <c r="Y5" s="240"/>
      <c r="Z5" s="236" t="s">
        <v>127</v>
      </c>
      <c r="AA5" s="239" t="s">
        <v>128</v>
      </c>
      <c r="AB5" s="240"/>
      <c r="AC5" s="236" t="s">
        <v>129</v>
      </c>
      <c r="AD5" s="236" t="s">
        <v>130</v>
      </c>
      <c r="AE5" s="245"/>
      <c r="AF5" s="236" t="s">
        <v>131</v>
      </c>
      <c r="AG5" s="238" t="s">
        <v>132</v>
      </c>
      <c r="AH5" s="238" t="s">
        <v>133</v>
      </c>
      <c r="AI5" s="238" t="s">
        <v>134</v>
      </c>
      <c r="AJ5" s="245"/>
      <c r="AK5" s="249"/>
      <c r="AL5" s="102"/>
    </row>
    <row r="6" spans="1:59" s="103" customFormat="1" ht="40.5" customHeight="1">
      <c r="A6" s="245"/>
      <c r="B6" s="245"/>
      <c r="C6" s="246"/>
      <c r="D6" s="237"/>
      <c r="E6" s="251"/>
      <c r="F6" s="229" t="s">
        <v>135</v>
      </c>
      <c r="G6" s="230"/>
      <c r="H6" s="229" t="s">
        <v>136</v>
      </c>
      <c r="I6" s="230"/>
      <c r="J6" s="229" t="s">
        <v>137</v>
      </c>
      <c r="K6" s="230"/>
      <c r="L6" s="229" t="s">
        <v>138</v>
      </c>
      <c r="M6" s="230"/>
      <c r="N6" s="229" t="s">
        <v>139</v>
      </c>
      <c r="O6" s="230"/>
      <c r="P6" s="229" t="s">
        <v>140</v>
      </c>
      <c r="Q6" s="230"/>
      <c r="R6" s="241"/>
      <c r="S6" s="242"/>
      <c r="T6" s="241"/>
      <c r="U6" s="242"/>
      <c r="V6" s="241"/>
      <c r="W6" s="242"/>
      <c r="X6" s="241"/>
      <c r="Y6" s="242"/>
      <c r="Z6" s="237"/>
      <c r="AA6" s="241"/>
      <c r="AB6" s="242"/>
      <c r="AC6" s="237"/>
      <c r="AD6" s="237"/>
      <c r="AE6" s="237"/>
      <c r="AF6" s="237"/>
      <c r="AG6" s="237"/>
      <c r="AH6" s="237"/>
      <c r="AI6" s="237"/>
      <c r="AJ6" s="237"/>
      <c r="AK6" s="250"/>
      <c r="AL6" s="102"/>
    </row>
    <row r="7" spans="1:59" s="103" customFormat="1" ht="11.25">
      <c r="A7" s="237"/>
      <c r="B7" s="237"/>
      <c r="C7" s="109" t="s">
        <v>49</v>
      </c>
      <c r="D7" s="109" t="s">
        <v>49</v>
      </c>
      <c r="E7" s="109" t="s">
        <v>49</v>
      </c>
      <c r="F7" s="110" t="s">
        <v>141</v>
      </c>
      <c r="G7" s="109" t="s">
        <v>49</v>
      </c>
      <c r="H7" s="110" t="s">
        <v>141</v>
      </c>
      <c r="I7" s="109" t="s">
        <v>49</v>
      </c>
      <c r="J7" s="48" t="s">
        <v>141</v>
      </c>
      <c r="K7" s="111" t="s">
        <v>49</v>
      </c>
      <c r="L7" s="110" t="s">
        <v>141</v>
      </c>
      <c r="M7" s="111" t="s">
        <v>49</v>
      </c>
      <c r="N7" s="110" t="s">
        <v>141</v>
      </c>
      <c r="O7" s="109" t="s">
        <v>49</v>
      </c>
      <c r="P7" s="110" t="s">
        <v>141</v>
      </c>
      <c r="Q7" s="109" t="s">
        <v>49</v>
      </c>
      <c r="R7" s="112" t="s">
        <v>142</v>
      </c>
      <c r="S7" s="113" t="s">
        <v>49</v>
      </c>
      <c r="T7" s="114" t="s">
        <v>143</v>
      </c>
      <c r="U7" s="113" t="s">
        <v>49</v>
      </c>
      <c r="V7" s="114" t="s">
        <v>143</v>
      </c>
      <c r="W7" s="113" t="s">
        <v>49</v>
      </c>
      <c r="X7" s="114" t="s">
        <v>143</v>
      </c>
      <c r="Y7" s="113" t="s">
        <v>49</v>
      </c>
      <c r="Z7" s="113" t="s">
        <v>49</v>
      </c>
      <c r="AA7" s="114" t="s">
        <v>144</v>
      </c>
      <c r="AB7" s="113" t="s">
        <v>49</v>
      </c>
      <c r="AC7" s="113" t="s">
        <v>49</v>
      </c>
      <c r="AD7" s="113" t="s">
        <v>49</v>
      </c>
      <c r="AE7" s="109"/>
      <c r="AF7" s="109" t="s">
        <v>49</v>
      </c>
      <c r="AG7" s="48" t="s">
        <v>49</v>
      </c>
      <c r="AH7" s="48" t="s">
        <v>49</v>
      </c>
      <c r="AI7" s="48" t="s">
        <v>49</v>
      </c>
      <c r="AJ7" s="109" t="s">
        <v>49</v>
      </c>
      <c r="AK7" s="48" t="s">
        <v>49</v>
      </c>
      <c r="AL7" s="102"/>
    </row>
    <row r="8" spans="1:59" s="103" customFormat="1" ht="11.25">
      <c r="A8" s="63">
        <v>1</v>
      </c>
      <c r="B8" s="63">
        <f>A8+1</f>
        <v>2</v>
      </c>
      <c r="C8" s="63">
        <v>3</v>
      </c>
      <c r="D8" s="63">
        <f t="shared" ref="D8:AK8" si="0">C8+1</f>
        <v>4</v>
      </c>
      <c r="E8" s="115">
        <f t="shared" si="0"/>
        <v>5</v>
      </c>
      <c r="F8" s="63">
        <f t="shared" si="0"/>
        <v>6</v>
      </c>
      <c r="G8" s="115">
        <f t="shared" si="0"/>
        <v>7</v>
      </c>
      <c r="H8" s="63">
        <f t="shared" si="0"/>
        <v>8</v>
      </c>
      <c r="I8" s="115">
        <f t="shared" si="0"/>
        <v>9</v>
      </c>
      <c r="J8" s="63">
        <f t="shared" si="0"/>
        <v>10</v>
      </c>
      <c r="K8" s="79">
        <f t="shared" si="0"/>
        <v>11</v>
      </c>
      <c r="L8" s="63">
        <f t="shared" si="0"/>
        <v>12</v>
      </c>
      <c r="M8" s="79">
        <f t="shared" si="0"/>
        <v>13</v>
      </c>
      <c r="N8" s="63">
        <f t="shared" si="0"/>
        <v>14</v>
      </c>
      <c r="O8" s="115">
        <f t="shared" si="0"/>
        <v>15</v>
      </c>
      <c r="P8" s="63">
        <f t="shared" si="0"/>
        <v>16</v>
      </c>
      <c r="Q8" s="115">
        <f t="shared" si="0"/>
        <v>17</v>
      </c>
      <c r="R8" s="63">
        <f t="shared" si="0"/>
        <v>18</v>
      </c>
      <c r="S8" s="115">
        <f t="shared" si="0"/>
        <v>19</v>
      </c>
      <c r="T8" s="63">
        <f t="shared" si="0"/>
        <v>20</v>
      </c>
      <c r="U8" s="115">
        <f t="shared" si="0"/>
        <v>21</v>
      </c>
      <c r="V8" s="63">
        <f t="shared" si="0"/>
        <v>22</v>
      </c>
      <c r="W8" s="115">
        <f t="shared" si="0"/>
        <v>23</v>
      </c>
      <c r="X8" s="63">
        <f t="shared" si="0"/>
        <v>24</v>
      </c>
      <c r="Y8" s="115">
        <f t="shared" si="0"/>
        <v>25</v>
      </c>
      <c r="Z8" s="63">
        <f t="shared" si="0"/>
        <v>26</v>
      </c>
      <c r="AA8" s="63">
        <f t="shared" si="0"/>
        <v>27</v>
      </c>
      <c r="AB8" s="63">
        <f t="shared" si="0"/>
        <v>28</v>
      </c>
      <c r="AC8" s="63">
        <f t="shared" si="0"/>
        <v>29</v>
      </c>
      <c r="AD8" s="63">
        <f t="shared" si="0"/>
        <v>30</v>
      </c>
      <c r="AE8" s="63">
        <f t="shared" si="0"/>
        <v>31</v>
      </c>
      <c r="AF8" s="115">
        <f t="shared" si="0"/>
        <v>32</v>
      </c>
      <c r="AG8" s="63">
        <f t="shared" si="0"/>
        <v>33</v>
      </c>
      <c r="AH8" s="63">
        <f t="shared" si="0"/>
        <v>34</v>
      </c>
      <c r="AI8" s="63">
        <f t="shared" si="0"/>
        <v>35</v>
      </c>
      <c r="AJ8" s="115">
        <f t="shared" si="0"/>
        <v>36</v>
      </c>
      <c r="AK8" s="63">
        <f t="shared" si="0"/>
        <v>37</v>
      </c>
      <c r="AL8" s="102"/>
    </row>
    <row r="9" spans="1:59" s="116" customFormat="1" ht="30.75" customHeight="1">
      <c r="A9" s="231" t="s">
        <v>87</v>
      </c>
      <c r="B9" s="232"/>
      <c r="C9" s="118">
        <f>C10+C17+C29</f>
        <v>20208484</v>
      </c>
      <c r="D9" s="118">
        <f t="shared" ref="D9:AJ9" si="1">D10+D17+D29</f>
        <v>19349052</v>
      </c>
      <c r="E9" s="118">
        <f t="shared" si="1"/>
        <v>2512210</v>
      </c>
      <c r="F9" s="118">
        <f t="shared" si="1"/>
        <v>4178.8</v>
      </c>
      <c r="G9" s="118">
        <f t="shared" si="1"/>
        <v>2512210</v>
      </c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>
        <f t="shared" si="1"/>
        <v>2876.8</v>
      </c>
      <c r="U9" s="118">
        <f t="shared" si="1"/>
        <v>12799998</v>
      </c>
      <c r="V9" s="118"/>
      <c r="W9" s="118"/>
      <c r="X9" s="118">
        <f t="shared" si="1"/>
        <v>1111.29</v>
      </c>
      <c r="Y9" s="118">
        <f t="shared" si="1"/>
        <v>4036844</v>
      </c>
      <c r="Z9" s="118"/>
      <c r="AA9" s="118"/>
      <c r="AB9" s="118"/>
      <c r="AC9" s="118"/>
      <c r="AD9" s="118"/>
      <c r="AE9" s="118">
        <f t="shared" si="1"/>
        <v>486436</v>
      </c>
      <c r="AF9" s="118">
        <f t="shared" si="1"/>
        <v>486436</v>
      </c>
      <c r="AG9" s="118"/>
      <c r="AH9" s="118"/>
      <c r="AI9" s="118"/>
      <c r="AJ9" s="118">
        <f t="shared" si="1"/>
        <v>372996</v>
      </c>
      <c r="AK9" s="118"/>
      <c r="AL9" s="102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</row>
    <row r="10" spans="1:59" s="103" customFormat="1" ht="15" customHeight="1">
      <c r="A10" s="119" t="s">
        <v>89</v>
      </c>
      <c r="B10" s="120"/>
      <c r="C10" s="118">
        <f>C11+C12+C13+C14+C15+C16</f>
        <v>4164582</v>
      </c>
      <c r="D10" s="118">
        <f t="shared" ref="D10:AJ10" si="2">D11+D12+D13+D14+D15+D16</f>
        <v>3996875</v>
      </c>
      <c r="E10" s="118">
        <f t="shared" si="2"/>
        <v>297367</v>
      </c>
      <c r="F10" s="118">
        <f t="shared" si="2"/>
        <v>378</v>
      </c>
      <c r="G10" s="118">
        <f t="shared" si="2"/>
        <v>297367</v>
      </c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>
        <f t="shared" si="2"/>
        <v>1035.29</v>
      </c>
      <c r="Y10" s="118">
        <f t="shared" si="2"/>
        <v>3699508</v>
      </c>
      <c r="Z10" s="118"/>
      <c r="AA10" s="118"/>
      <c r="AB10" s="118"/>
      <c r="AC10" s="118"/>
      <c r="AD10" s="118"/>
      <c r="AE10" s="118">
        <f t="shared" si="2"/>
        <v>83239</v>
      </c>
      <c r="AF10" s="118">
        <f t="shared" si="2"/>
        <v>83239</v>
      </c>
      <c r="AG10" s="118"/>
      <c r="AH10" s="118"/>
      <c r="AI10" s="118"/>
      <c r="AJ10" s="118">
        <f t="shared" si="2"/>
        <v>84468</v>
      </c>
      <c r="AK10" s="118"/>
      <c r="AL10" s="102"/>
    </row>
    <row r="11" spans="1:59" s="103" customFormat="1" ht="15" customHeight="1">
      <c r="A11" s="121">
        <v>1</v>
      </c>
      <c r="B11" s="122" t="s">
        <v>90</v>
      </c>
      <c r="C11" s="66">
        <f t="shared" ref="C11:C16" si="3">D11+AE11+AJ11+AK11</f>
        <v>1067073</v>
      </c>
      <c r="D11" s="66">
        <f t="shared" ref="D11:D16" si="4">E11+S11+U11+W11+Y11+Z11+AB11+AC11+AD11</f>
        <v>1044716</v>
      </c>
      <c r="E11" s="66">
        <f t="shared" ref="E11:E16" si="5">G11+I11+K11+M11+O11+Q11</f>
        <v>222877</v>
      </c>
      <c r="F11" s="66">
        <v>310</v>
      </c>
      <c r="G11" s="66">
        <v>222877</v>
      </c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>
        <v>732.7</v>
      </c>
      <c r="Y11" s="66">
        <v>821839</v>
      </c>
      <c r="Z11" s="66"/>
      <c r="AA11" s="66"/>
      <c r="AB11" s="66"/>
      <c r="AC11" s="66"/>
      <c r="AD11" s="66"/>
      <c r="AE11" s="66">
        <f t="shared" ref="AE11:AE16" si="6">AF11+AG11+AH11+AI11</f>
        <v>0</v>
      </c>
      <c r="AF11" s="66"/>
      <c r="AG11" s="66"/>
      <c r="AH11" s="66"/>
      <c r="AI11" s="66"/>
      <c r="AJ11" s="66">
        <v>22357</v>
      </c>
      <c r="AK11" s="66"/>
      <c r="AL11" s="102"/>
    </row>
    <row r="12" spans="1:59" s="103" customFormat="1" ht="15" customHeight="1">
      <c r="A12" s="121">
        <v>2</v>
      </c>
      <c r="B12" s="122" t="s">
        <v>95</v>
      </c>
      <c r="C12" s="66">
        <f t="shared" si="3"/>
        <v>687116</v>
      </c>
      <c r="D12" s="66">
        <f t="shared" si="4"/>
        <v>655572</v>
      </c>
      <c r="E12" s="66">
        <f t="shared" si="5"/>
        <v>0</v>
      </c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>
        <v>33.700000000000003</v>
      </c>
      <c r="Y12" s="66">
        <v>655572</v>
      </c>
      <c r="Z12" s="66"/>
      <c r="AA12" s="66"/>
      <c r="AB12" s="66"/>
      <c r="AC12" s="66"/>
      <c r="AD12" s="66"/>
      <c r="AE12" s="66">
        <f t="shared" si="6"/>
        <v>17908</v>
      </c>
      <c r="AF12" s="66">
        <v>17908</v>
      </c>
      <c r="AG12" s="66"/>
      <c r="AH12" s="66"/>
      <c r="AI12" s="66"/>
      <c r="AJ12" s="66">
        <v>13636</v>
      </c>
      <c r="AK12" s="66"/>
      <c r="AL12" s="102"/>
    </row>
    <row r="13" spans="1:59" s="103" customFormat="1" ht="15" customHeight="1">
      <c r="A13" s="121">
        <v>3</v>
      </c>
      <c r="B13" s="122" t="s">
        <v>96</v>
      </c>
      <c r="C13" s="66">
        <f t="shared" si="3"/>
        <v>544031</v>
      </c>
      <c r="D13" s="66">
        <f t="shared" si="4"/>
        <v>514982</v>
      </c>
      <c r="E13" s="66">
        <f t="shared" si="5"/>
        <v>0</v>
      </c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>
        <v>93.9</v>
      </c>
      <c r="Y13" s="66">
        <v>514982</v>
      </c>
      <c r="Z13" s="66"/>
      <c r="AA13" s="66"/>
      <c r="AB13" s="66"/>
      <c r="AC13" s="66"/>
      <c r="AD13" s="66"/>
      <c r="AE13" s="66">
        <f t="shared" si="6"/>
        <v>18028</v>
      </c>
      <c r="AF13" s="66">
        <v>18028</v>
      </c>
      <c r="AG13" s="66"/>
      <c r="AH13" s="66"/>
      <c r="AI13" s="66"/>
      <c r="AJ13" s="66">
        <v>11021</v>
      </c>
      <c r="AK13" s="66"/>
      <c r="AL13" s="102"/>
    </row>
    <row r="14" spans="1:59" s="103" customFormat="1" ht="15" customHeight="1">
      <c r="A14" s="121">
        <v>4</v>
      </c>
      <c r="B14" s="122" t="s">
        <v>97</v>
      </c>
      <c r="C14" s="66">
        <f t="shared" si="3"/>
        <v>613957</v>
      </c>
      <c r="D14" s="66">
        <f t="shared" si="4"/>
        <v>583426</v>
      </c>
      <c r="E14" s="66">
        <f t="shared" si="5"/>
        <v>0</v>
      </c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>
        <v>101.19</v>
      </c>
      <c r="Y14" s="66">
        <v>583426</v>
      </c>
      <c r="Z14" s="66"/>
      <c r="AA14" s="66"/>
      <c r="AB14" s="66"/>
      <c r="AC14" s="66"/>
      <c r="AD14" s="66"/>
      <c r="AE14" s="66">
        <f t="shared" si="6"/>
        <v>18045</v>
      </c>
      <c r="AF14" s="66">
        <v>18045</v>
      </c>
      <c r="AG14" s="66"/>
      <c r="AH14" s="66"/>
      <c r="AI14" s="66"/>
      <c r="AJ14" s="66">
        <v>12486</v>
      </c>
      <c r="AK14" s="66"/>
      <c r="AL14" s="102"/>
    </row>
    <row r="15" spans="1:59" s="103" customFormat="1" ht="15" customHeight="1">
      <c r="A15" s="121">
        <v>5</v>
      </c>
      <c r="B15" s="122" t="s">
        <v>98</v>
      </c>
      <c r="C15" s="66">
        <f t="shared" si="3"/>
        <v>1176320</v>
      </c>
      <c r="D15" s="66">
        <f t="shared" si="4"/>
        <v>1123689</v>
      </c>
      <c r="E15" s="66">
        <f t="shared" si="5"/>
        <v>0</v>
      </c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>
        <v>73.8</v>
      </c>
      <c r="Y15" s="66">
        <v>1123689</v>
      </c>
      <c r="Z15" s="66"/>
      <c r="AA15" s="66"/>
      <c r="AB15" s="66"/>
      <c r="AC15" s="66"/>
      <c r="AD15" s="66"/>
      <c r="AE15" s="66">
        <f t="shared" si="6"/>
        <v>29258</v>
      </c>
      <c r="AF15" s="66">
        <v>29258</v>
      </c>
      <c r="AG15" s="66"/>
      <c r="AH15" s="66"/>
      <c r="AI15" s="66"/>
      <c r="AJ15" s="66">
        <v>23373</v>
      </c>
      <c r="AK15" s="66"/>
      <c r="AL15" s="102"/>
    </row>
    <row r="16" spans="1:59" s="103" customFormat="1" ht="15" customHeight="1">
      <c r="A16" s="121">
        <v>6</v>
      </c>
      <c r="B16" s="123" t="s">
        <v>99</v>
      </c>
      <c r="C16" s="66">
        <f t="shared" si="3"/>
        <v>76085</v>
      </c>
      <c r="D16" s="66">
        <f t="shared" si="4"/>
        <v>74490</v>
      </c>
      <c r="E16" s="66">
        <f t="shared" si="5"/>
        <v>74490</v>
      </c>
      <c r="F16" s="66">
        <v>68</v>
      </c>
      <c r="G16" s="66">
        <v>74490</v>
      </c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>
        <f t="shared" si="6"/>
        <v>0</v>
      </c>
      <c r="AF16" s="66"/>
      <c r="AG16" s="66"/>
      <c r="AH16" s="66"/>
      <c r="AI16" s="66"/>
      <c r="AJ16" s="66">
        <v>1595</v>
      </c>
      <c r="AK16" s="66"/>
      <c r="AL16" s="102"/>
    </row>
    <row r="17" spans="1:59" s="103" customFormat="1" ht="15" customHeight="1">
      <c r="A17" s="233" t="s">
        <v>100</v>
      </c>
      <c r="B17" s="234"/>
      <c r="C17" s="124">
        <f>C18+C19+C20+C21+C22+C23+C24+C25+C26+C27+C28</f>
        <v>7822649</v>
      </c>
      <c r="D17" s="124">
        <f t="shared" ref="D17:AJ17" si="7">D18+D19+D20+D21+D22+D23+D24+D25+D26+D27+D28</f>
        <v>7404404</v>
      </c>
      <c r="E17" s="124">
        <f t="shared" si="7"/>
        <v>1263928</v>
      </c>
      <c r="F17" s="124">
        <f t="shared" si="7"/>
        <v>3050</v>
      </c>
      <c r="G17" s="124">
        <f t="shared" si="7"/>
        <v>1263928</v>
      </c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>
        <f t="shared" si="7"/>
        <v>1212</v>
      </c>
      <c r="U17" s="124">
        <f t="shared" si="7"/>
        <v>5803140</v>
      </c>
      <c r="V17" s="124"/>
      <c r="W17" s="124"/>
      <c r="X17" s="124">
        <f t="shared" si="7"/>
        <v>76</v>
      </c>
      <c r="Y17" s="124">
        <f t="shared" si="7"/>
        <v>337336</v>
      </c>
      <c r="Z17" s="124"/>
      <c r="AA17" s="124"/>
      <c r="AB17" s="124"/>
      <c r="AC17" s="124"/>
      <c r="AD17" s="124"/>
      <c r="AE17" s="124">
        <f t="shared" si="7"/>
        <v>289445</v>
      </c>
      <c r="AF17" s="124">
        <f t="shared" si="7"/>
        <v>289445</v>
      </c>
      <c r="AG17" s="124"/>
      <c r="AH17" s="124"/>
      <c r="AI17" s="124"/>
      <c r="AJ17" s="124">
        <f t="shared" si="7"/>
        <v>128800</v>
      </c>
      <c r="AK17" s="124"/>
      <c r="AL17" s="102"/>
    </row>
    <row r="18" spans="1:59" s="103" customFormat="1" ht="15" customHeight="1">
      <c r="A18" s="121">
        <v>7</v>
      </c>
      <c r="B18" s="117" t="s">
        <v>101</v>
      </c>
      <c r="C18" s="66">
        <f t="shared" ref="C18:C28" si="8">D18+AE18+AJ18+AK18</f>
        <v>359149</v>
      </c>
      <c r="D18" s="66">
        <f t="shared" ref="D18:D28" si="9">E18+S18+U18+W18+Y18+Z18+AB18+AC18+AD18</f>
        <v>337336</v>
      </c>
      <c r="E18" s="66">
        <f t="shared" ref="E18:E28" si="10">G18+I18+K18+M18+O18+Q18</f>
        <v>0</v>
      </c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66">
        <v>76</v>
      </c>
      <c r="Y18" s="66">
        <v>337336</v>
      </c>
      <c r="Z18" s="124"/>
      <c r="AA18" s="124"/>
      <c r="AB18" s="124"/>
      <c r="AC18" s="124"/>
      <c r="AD18" s="124"/>
      <c r="AE18" s="66">
        <f t="shared" ref="AE18:AE28" si="11">AF18+AG18+AH18+AI18</f>
        <v>18102</v>
      </c>
      <c r="AF18" s="66">
        <v>18102</v>
      </c>
      <c r="AG18" s="124"/>
      <c r="AH18" s="124"/>
      <c r="AI18" s="124"/>
      <c r="AJ18" s="66">
        <v>3711</v>
      </c>
      <c r="AK18" s="124"/>
      <c r="AL18" s="102"/>
    </row>
    <row r="19" spans="1:59" s="103" customFormat="1" ht="15" customHeight="1">
      <c r="A19" s="121">
        <v>8</v>
      </c>
      <c r="B19" s="117" t="s">
        <v>95</v>
      </c>
      <c r="C19" s="66">
        <f t="shared" si="8"/>
        <v>285045</v>
      </c>
      <c r="D19" s="66">
        <f t="shared" si="9"/>
        <v>280087</v>
      </c>
      <c r="E19" s="66">
        <f t="shared" si="10"/>
        <v>280087</v>
      </c>
      <c r="F19" s="66">
        <v>664</v>
      </c>
      <c r="G19" s="66">
        <v>280087</v>
      </c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66">
        <f t="shared" si="11"/>
        <v>0</v>
      </c>
      <c r="AF19" s="124"/>
      <c r="AG19" s="124"/>
      <c r="AH19" s="124"/>
      <c r="AI19" s="124"/>
      <c r="AJ19" s="66">
        <v>4958</v>
      </c>
      <c r="AK19" s="124"/>
      <c r="AL19" s="102"/>
    </row>
    <row r="20" spans="1:59" s="103" customFormat="1" ht="15" customHeight="1">
      <c r="A20" s="121">
        <v>9</v>
      </c>
      <c r="B20" s="117" t="s">
        <v>96</v>
      </c>
      <c r="C20" s="66">
        <f t="shared" si="8"/>
        <v>305785</v>
      </c>
      <c r="D20" s="66">
        <f t="shared" si="9"/>
        <v>300466</v>
      </c>
      <c r="E20" s="66">
        <f t="shared" si="10"/>
        <v>300466</v>
      </c>
      <c r="F20" s="66">
        <v>655</v>
      </c>
      <c r="G20" s="66">
        <v>300466</v>
      </c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66">
        <f t="shared" si="11"/>
        <v>0</v>
      </c>
      <c r="AF20" s="124"/>
      <c r="AG20" s="124"/>
      <c r="AH20" s="124"/>
      <c r="AI20" s="124"/>
      <c r="AJ20" s="66">
        <v>5319</v>
      </c>
      <c r="AK20" s="124"/>
      <c r="AL20" s="102"/>
    </row>
    <row r="21" spans="1:59" s="103" customFormat="1" ht="15" customHeight="1">
      <c r="A21" s="121">
        <v>10</v>
      </c>
      <c r="B21" s="117" t="s">
        <v>97</v>
      </c>
      <c r="C21" s="66">
        <f t="shared" si="8"/>
        <v>306279</v>
      </c>
      <c r="D21" s="66">
        <f t="shared" si="9"/>
        <v>300952</v>
      </c>
      <c r="E21" s="66">
        <f t="shared" si="10"/>
        <v>300952</v>
      </c>
      <c r="F21" s="66">
        <v>655</v>
      </c>
      <c r="G21" s="66">
        <v>300952</v>
      </c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66">
        <f t="shared" si="11"/>
        <v>0</v>
      </c>
      <c r="AF21" s="124"/>
      <c r="AG21" s="124"/>
      <c r="AH21" s="124"/>
      <c r="AI21" s="124"/>
      <c r="AJ21" s="66">
        <v>5327</v>
      </c>
      <c r="AK21" s="124"/>
      <c r="AL21" s="102"/>
    </row>
    <row r="22" spans="1:59" s="103" customFormat="1" ht="15" customHeight="1">
      <c r="A22" s="121">
        <v>11</v>
      </c>
      <c r="B22" s="125" t="s">
        <v>98</v>
      </c>
      <c r="C22" s="66">
        <f t="shared" si="8"/>
        <v>389192</v>
      </c>
      <c r="D22" s="66">
        <f t="shared" si="9"/>
        <v>382423</v>
      </c>
      <c r="E22" s="66">
        <f t="shared" si="10"/>
        <v>382423</v>
      </c>
      <c r="F22" s="66">
        <v>1076</v>
      </c>
      <c r="G22" s="66">
        <v>382423</v>
      </c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>
        <f t="shared" si="11"/>
        <v>0</v>
      </c>
      <c r="AF22" s="66"/>
      <c r="AG22" s="66"/>
      <c r="AH22" s="66"/>
      <c r="AI22" s="66"/>
      <c r="AJ22" s="66">
        <v>6769</v>
      </c>
      <c r="AK22" s="66"/>
      <c r="AL22" s="102"/>
    </row>
    <row r="23" spans="1:59" s="126" customFormat="1" ht="15" customHeight="1">
      <c r="A23" s="121">
        <v>12</v>
      </c>
      <c r="B23" s="125" t="s">
        <v>103</v>
      </c>
      <c r="C23" s="66">
        <f t="shared" si="8"/>
        <v>48077</v>
      </c>
      <c r="D23" s="66">
        <f t="shared" si="9"/>
        <v>0</v>
      </c>
      <c r="E23" s="66">
        <f t="shared" si="10"/>
        <v>0</v>
      </c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>
        <f t="shared" si="11"/>
        <v>48077</v>
      </c>
      <c r="AF23" s="66">
        <v>48077</v>
      </c>
      <c r="AG23" s="66"/>
      <c r="AH23" s="66"/>
      <c r="AI23" s="66"/>
      <c r="AJ23" s="66"/>
      <c r="AK23" s="66"/>
      <c r="AL23" s="102"/>
      <c r="AM23" s="103"/>
      <c r="AN23" s="103"/>
      <c r="AO23" s="103"/>
      <c r="AP23" s="103"/>
      <c r="AQ23" s="103"/>
      <c r="AR23" s="103"/>
      <c r="AS23" s="103"/>
      <c r="AT23" s="103"/>
      <c r="AU23" s="103"/>
      <c r="AV23" s="103"/>
      <c r="AW23" s="103"/>
      <c r="AX23" s="103"/>
      <c r="AY23" s="103"/>
      <c r="AZ23" s="103"/>
      <c r="BA23" s="103"/>
      <c r="BB23" s="103"/>
      <c r="BC23" s="103"/>
      <c r="BD23" s="103"/>
      <c r="BE23" s="103"/>
      <c r="BF23" s="103"/>
      <c r="BG23" s="103"/>
    </row>
    <row r="24" spans="1:59" s="103" customFormat="1" ht="15" customHeight="1">
      <c r="A24" s="121">
        <v>13</v>
      </c>
      <c r="B24" s="125" t="s">
        <v>105</v>
      </c>
      <c r="C24" s="66">
        <f t="shared" si="8"/>
        <v>47988</v>
      </c>
      <c r="D24" s="66">
        <f t="shared" si="9"/>
        <v>0</v>
      </c>
      <c r="E24" s="66">
        <f t="shared" si="10"/>
        <v>0</v>
      </c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>
        <f t="shared" si="11"/>
        <v>47988</v>
      </c>
      <c r="AF24" s="66">
        <v>47988</v>
      </c>
      <c r="AG24" s="66"/>
      <c r="AH24" s="66"/>
      <c r="AI24" s="66"/>
      <c r="AJ24" s="66"/>
      <c r="AK24" s="66"/>
      <c r="AL24" s="102"/>
    </row>
    <row r="25" spans="1:59" s="103" customFormat="1" ht="15" customHeight="1">
      <c r="A25" s="121">
        <v>14</v>
      </c>
      <c r="B25" s="123" t="s">
        <v>106</v>
      </c>
      <c r="C25" s="66">
        <f t="shared" si="8"/>
        <v>1524452</v>
      </c>
      <c r="D25" s="66">
        <f t="shared" si="9"/>
        <v>1450785</v>
      </c>
      <c r="E25" s="66">
        <f t="shared" si="10"/>
        <v>0</v>
      </c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>
        <v>303</v>
      </c>
      <c r="U25" s="66">
        <v>1450785</v>
      </c>
      <c r="V25" s="66"/>
      <c r="W25" s="66"/>
      <c r="X25" s="66"/>
      <c r="Y25" s="66"/>
      <c r="Z25" s="66"/>
      <c r="AA25" s="66"/>
      <c r="AB25" s="66"/>
      <c r="AC25" s="66"/>
      <c r="AD25" s="66"/>
      <c r="AE25" s="66">
        <f t="shared" si="11"/>
        <v>47988</v>
      </c>
      <c r="AF25" s="66">
        <v>47988</v>
      </c>
      <c r="AG25" s="66"/>
      <c r="AH25" s="66"/>
      <c r="AI25" s="66"/>
      <c r="AJ25" s="66">
        <v>25679</v>
      </c>
      <c r="AK25" s="66"/>
      <c r="AL25" s="102"/>
    </row>
    <row r="26" spans="1:59" s="103" customFormat="1" ht="15" customHeight="1">
      <c r="A26" s="121">
        <v>15</v>
      </c>
      <c r="B26" s="123" t="s">
        <v>107</v>
      </c>
      <c r="C26" s="66">
        <f t="shared" si="8"/>
        <v>1524452</v>
      </c>
      <c r="D26" s="66">
        <f t="shared" si="9"/>
        <v>1450785</v>
      </c>
      <c r="E26" s="66">
        <f t="shared" si="10"/>
        <v>0</v>
      </c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>
        <v>303</v>
      </c>
      <c r="U26" s="66">
        <v>1450785</v>
      </c>
      <c r="V26" s="66"/>
      <c r="W26" s="66"/>
      <c r="X26" s="66"/>
      <c r="Y26" s="66"/>
      <c r="Z26" s="66"/>
      <c r="AA26" s="66"/>
      <c r="AB26" s="66"/>
      <c r="AC26" s="66"/>
      <c r="AD26" s="66"/>
      <c r="AE26" s="66">
        <f t="shared" si="11"/>
        <v>47988</v>
      </c>
      <c r="AF26" s="66">
        <v>47988</v>
      </c>
      <c r="AG26" s="66"/>
      <c r="AH26" s="66"/>
      <c r="AI26" s="66"/>
      <c r="AJ26" s="66">
        <v>25679</v>
      </c>
      <c r="AK26" s="66"/>
      <c r="AL26" s="102"/>
    </row>
    <row r="27" spans="1:59" s="103" customFormat="1" ht="15" customHeight="1">
      <c r="A27" s="121">
        <v>16</v>
      </c>
      <c r="B27" s="123" t="s">
        <v>108</v>
      </c>
      <c r="C27" s="66">
        <f t="shared" si="8"/>
        <v>1524452</v>
      </c>
      <c r="D27" s="66">
        <f t="shared" si="9"/>
        <v>1450785</v>
      </c>
      <c r="E27" s="66">
        <f t="shared" si="10"/>
        <v>0</v>
      </c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>
        <v>303</v>
      </c>
      <c r="U27" s="66">
        <v>1450785</v>
      </c>
      <c r="V27" s="66"/>
      <c r="W27" s="66"/>
      <c r="X27" s="66"/>
      <c r="Y27" s="66"/>
      <c r="Z27" s="66"/>
      <c r="AA27" s="66"/>
      <c r="AB27" s="66"/>
      <c r="AC27" s="66"/>
      <c r="AD27" s="66"/>
      <c r="AE27" s="66">
        <f t="shared" si="11"/>
        <v>47988</v>
      </c>
      <c r="AF27" s="66">
        <v>47988</v>
      </c>
      <c r="AG27" s="66"/>
      <c r="AH27" s="66"/>
      <c r="AI27" s="66"/>
      <c r="AJ27" s="66">
        <v>25679</v>
      </c>
      <c r="AK27" s="66"/>
      <c r="AL27" s="102"/>
    </row>
    <row r="28" spans="1:59" s="103" customFormat="1" ht="15" customHeight="1">
      <c r="A28" s="121">
        <v>17</v>
      </c>
      <c r="B28" s="123" t="s">
        <v>109</v>
      </c>
      <c r="C28" s="66">
        <f t="shared" si="8"/>
        <v>1507778</v>
      </c>
      <c r="D28" s="66">
        <f t="shared" si="9"/>
        <v>1450785</v>
      </c>
      <c r="E28" s="66">
        <f t="shared" si="10"/>
        <v>0</v>
      </c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>
        <v>303</v>
      </c>
      <c r="U28" s="66">
        <v>1450785</v>
      </c>
      <c r="V28" s="66"/>
      <c r="W28" s="66"/>
      <c r="X28" s="66"/>
      <c r="Y28" s="66"/>
      <c r="Z28" s="66"/>
      <c r="AA28" s="66"/>
      <c r="AB28" s="66"/>
      <c r="AC28" s="66"/>
      <c r="AD28" s="66"/>
      <c r="AE28" s="66">
        <f t="shared" si="11"/>
        <v>31314</v>
      </c>
      <c r="AF28" s="66">
        <v>31314</v>
      </c>
      <c r="AG28" s="66"/>
      <c r="AH28" s="66"/>
      <c r="AI28" s="66"/>
      <c r="AJ28" s="66">
        <v>25679</v>
      </c>
      <c r="AK28" s="66"/>
      <c r="AL28" s="102"/>
    </row>
    <row r="29" spans="1:59" s="103" customFormat="1" ht="15" customHeight="1">
      <c r="A29" s="233" t="s">
        <v>110</v>
      </c>
      <c r="B29" s="235"/>
      <c r="C29" s="124">
        <f>C30+C31+C32+C33+C34+C35+C36</f>
        <v>8221253</v>
      </c>
      <c r="D29" s="124">
        <f t="shared" ref="D29:AJ29" si="12">D30+D31+D32+D33+D34+D35+D36</f>
        <v>7947773</v>
      </c>
      <c r="E29" s="124">
        <f t="shared" si="12"/>
        <v>950915</v>
      </c>
      <c r="F29" s="124">
        <f t="shared" si="12"/>
        <v>750.8</v>
      </c>
      <c r="G29" s="124">
        <f t="shared" si="12"/>
        <v>950915</v>
      </c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>
        <f t="shared" si="12"/>
        <v>1664.8000000000002</v>
      </c>
      <c r="U29" s="124">
        <f t="shared" si="12"/>
        <v>6996858</v>
      </c>
      <c r="V29" s="124"/>
      <c r="W29" s="124"/>
      <c r="X29" s="124"/>
      <c r="Y29" s="124"/>
      <c r="Z29" s="124"/>
      <c r="AA29" s="124"/>
      <c r="AB29" s="124"/>
      <c r="AC29" s="124"/>
      <c r="AD29" s="124"/>
      <c r="AE29" s="124">
        <f t="shared" si="12"/>
        <v>113752</v>
      </c>
      <c r="AF29" s="124">
        <f t="shared" si="12"/>
        <v>113752</v>
      </c>
      <c r="AG29" s="124"/>
      <c r="AH29" s="124"/>
      <c r="AI29" s="124"/>
      <c r="AJ29" s="124">
        <f t="shared" si="12"/>
        <v>159728</v>
      </c>
      <c r="AK29" s="124"/>
      <c r="AL29" s="102"/>
    </row>
    <row r="30" spans="1:59" s="103" customFormat="1" ht="15" customHeight="1">
      <c r="A30" s="121">
        <v>18</v>
      </c>
      <c r="B30" s="123" t="s">
        <v>103</v>
      </c>
      <c r="C30" s="66">
        <f t="shared" ref="C30:C36" si="13">D30+AE30+AJ30+AK30</f>
        <v>1912762</v>
      </c>
      <c r="D30" s="66">
        <f t="shared" ref="D30:D36" si="14">E30+S30+U30+W30+Y30+Z30+AB30+AC30+AD30</f>
        <v>1872686</v>
      </c>
      <c r="E30" s="66">
        <f t="shared" ref="E30:E36" si="15">G30+I30+K30+M30+O30+Q30</f>
        <v>190183</v>
      </c>
      <c r="F30" s="66">
        <v>150.19999999999999</v>
      </c>
      <c r="G30" s="66">
        <v>190183</v>
      </c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66">
        <v>303</v>
      </c>
      <c r="U30" s="66">
        <v>1682503</v>
      </c>
      <c r="V30" s="124"/>
      <c r="W30" s="124"/>
      <c r="X30" s="124"/>
      <c r="Y30" s="124"/>
      <c r="Z30" s="124"/>
      <c r="AA30" s="124"/>
      <c r="AB30" s="124"/>
      <c r="AC30" s="124"/>
      <c r="AD30" s="124"/>
      <c r="AE30" s="66">
        <f t="shared" ref="AE30:AE36" si="16">AF30+AG30+AH30+AI30</f>
        <v>0</v>
      </c>
      <c r="AF30" s="124"/>
      <c r="AG30" s="124"/>
      <c r="AH30" s="124"/>
      <c r="AI30" s="124"/>
      <c r="AJ30" s="66">
        <v>40076</v>
      </c>
      <c r="AK30" s="124"/>
      <c r="AL30" s="102"/>
    </row>
    <row r="31" spans="1:59" s="103" customFormat="1" ht="15" customHeight="1">
      <c r="A31" s="121">
        <v>19</v>
      </c>
      <c r="B31" s="123" t="s">
        <v>105</v>
      </c>
      <c r="C31" s="66">
        <f t="shared" si="13"/>
        <v>1919317</v>
      </c>
      <c r="D31" s="66">
        <f t="shared" si="14"/>
        <v>1889243</v>
      </c>
      <c r="E31" s="66">
        <f t="shared" si="15"/>
        <v>190183</v>
      </c>
      <c r="F31" s="66">
        <v>150</v>
      </c>
      <c r="G31" s="66">
        <v>190183</v>
      </c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66">
        <v>303</v>
      </c>
      <c r="U31" s="66">
        <v>1699060</v>
      </c>
      <c r="V31" s="124"/>
      <c r="W31" s="124"/>
      <c r="X31" s="124"/>
      <c r="Y31" s="124"/>
      <c r="Z31" s="124"/>
      <c r="AA31" s="124"/>
      <c r="AB31" s="124"/>
      <c r="AC31" s="124"/>
      <c r="AD31" s="124"/>
      <c r="AE31" s="66">
        <f t="shared" si="16"/>
        <v>0</v>
      </c>
      <c r="AF31" s="124"/>
      <c r="AG31" s="124"/>
      <c r="AH31" s="124"/>
      <c r="AI31" s="124"/>
      <c r="AJ31" s="66">
        <v>30074</v>
      </c>
      <c r="AK31" s="124"/>
      <c r="AL31" s="102"/>
    </row>
    <row r="32" spans="1:59" s="103" customFormat="1" ht="15" customHeight="1">
      <c r="A32" s="121">
        <v>20</v>
      </c>
      <c r="B32" s="123" t="s">
        <v>106</v>
      </c>
      <c r="C32" s="66">
        <f t="shared" si="13"/>
        <v>194253</v>
      </c>
      <c r="D32" s="66">
        <f t="shared" si="14"/>
        <v>190183</v>
      </c>
      <c r="E32" s="66">
        <f t="shared" si="15"/>
        <v>190183</v>
      </c>
      <c r="F32" s="66">
        <v>150.19999999999999</v>
      </c>
      <c r="G32" s="66">
        <v>190183</v>
      </c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66">
        <f t="shared" si="16"/>
        <v>0</v>
      </c>
      <c r="AF32" s="124"/>
      <c r="AG32" s="124"/>
      <c r="AH32" s="124"/>
      <c r="AI32" s="124"/>
      <c r="AJ32" s="66">
        <v>4070</v>
      </c>
      <c r="AK32" s="124"/>
      <c r="AL32" s="102"/>
    </row>
    <row r="33" spans="1:38" s="103" customFormat="1" ht="15" customHeight="1">
      <c r="A33" s="121">
        <v>21</v>
      </c>
      <c r="B33" s="123" t="s">
        <v>107</v>
      </c>
      <c r="C33" s="66">
        <f t="shared" si="13"/>
        <v>225333</v>
      </c>
      <c r="D33" s="66">
        <f t="shared" si="14"/>
        <v>190183</v>
      </c>
      <c r="E33" s="66">
        <f t="shared" si="15"/>
        <v>190183</v>
      </c>
      <c r="F33" s="66">
        <v>150.19999999999999</v>
      </c>
      <c r="G33" s="66">
        <v>190183</v>
      </c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66">
        <f t="shared" si="16"/>
        <v>31080</v>
      </c>
      <c r="AF33" s="66">
        <v>31080</v>
      </c>
      <c r="AG33" s="124"/>
      <c r="AH33" s="124"/>
      <c r="AI33" s="124"/>
      <c r="AJ33" s="66">
        <v>4070</v>
      </c>
      <c r="AK33" s="124"/>
      <c r="AL33" s="102"/>
    </row>
    <row r="34" spans="1:38" s="103" customFormat="1" ht="15" customHeight="1">
      <c r="A34" s="121">
        <v>22</v>
      </c>
      <c r="B34" s="123" t="s">
        <v>108</v>
      </c>
      <c r="C34" s="66">
        <f t="shared" si="13"/>
        <v>194253</v>
      </c>
      <c r="D34" s="66">
        <f t="shared" si="14"/>
        <v>190183</v>
      </c>
      <c r="E34" s="66">
        <f t="shared" si="15"/>
        <v>190183</v>
      </c>
      <c r="F34" s="66">
        <v>150.19999999999999</v>
      </c>
      <c r="G34" s="66">
        <v>190183</v>
      </c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66">
        <f t="shared" si="16"/>
        <v>0</v>
      </c>
      <c r="AF34" s="124"/>
      <c r="AG34" s="124"/>
      <c r="AH34" s="124"/>
      <c r="AI34" s="124"/>
      <c r="AJ34" s="66">
        <v>4070</v>
      </c>
      <c r="AK34" s="124"/>
      <c r="AL34" s="102"/>
    </row>
    <row r="35" spans="1:38" s="103" customFormat="1" ht="15" customHeight="1">
      <c r="A35" s="121">
        <v>23</v>
      </c>
      <c r="B35" s="123" t="s">
        <v>112</v>
      </c>
      <c r="C35" s="66">
        <f t="shared" si="13"/>
        <v>2818217</v>
      </c>
      <c r="D35" s="66">
        <f t="shared" si="14"/>
        <v>2727134</v>
      </c>
      <c r="E35" s="66">
        <f t="shared" si="15"/>
        <v>0</v>
      </c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>
        <v>782.4</v>
      </c>
      <c r="U35" s="66">
        <v>2727134</v>
      </c>
      <c r="V35" s="66"/>
      <c r="W35" s="66"/>
      <c r="X35" s="66"/>
      <c r="Y35" s="66"/>
      <c r="Z35" s="66"/>
      <c r="AA35" s="66"/>
      <c r="AB35" s="66"/>
      <c r="AC35" s="66"/>
      <c r="AD35" s="66"/>
      <c r="AE35" s="66">
        <f t="shared" si="16"/>
        <v>32722</v>
      </c>
      <c r="AF35" s="66">
        <v>32722</v>
      </c>
      <c r="AG35" s="66"/>
      <c r="AH35" s="66"/>
      <c r="AI35" s="66"/>
      <c r="AJ35" s="66">
        <v>58361</v>
      </c>
      <c r="AK35" s="66"/>
      <c r="AL35" s="102"/>
    </row>
    <row r="36" spans="1:38" s="103" customFormat="1" ht="15" customHeight="1">
      <c r="A36" s="121">
        <v>24</v>
      </c>
      <c r="B36" s="123" t="s">
        <v>113</v>
      </c>
      <c r="C36" s="66">
        <f t="shared" si="13"/>
        <v>957118</v>
      </c>
      <c r="D36" s="66">
        <f t="shared" si="14"/>
        <v>888161</v>
      </c>
      <c r="E36" s="66">
        <f t="shared" si="15"/>
        <v>0</v>
      </c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>
        <v>276.39999999999998</v>
      </c>
      <c r="U36" s="66">
        <v>888161</v>
      </c>
      <c r="V36" s="66"/>
      <c r="W36" s="66"/>
      <c r="X36" s="66"/>
      <c r="Y36" s="66"/>
      <c r="Z36" s="66"/>
      <c r="AA36" s="66"/>
      <c r="AB36" s="66"/>
      <c r="AC36" s="66"/>
      <c r="AD36" s="66"/>
      <c r="AE36" s="66">
        <f t="shared" si="16"/>
        <v>49950</v>
      </c>
      <c r="AF36" s="66">
        <v>49950</v>
      </c>
      <c r="AG36" s="66"/>
      <c r="AH36" s="66"/>
      <c r="AI36" s="66"/>
      <c r="AJ36" s="66">
        <v>19007</v>
      </c>
      <c r="AK36" s="66"/>
      <c r="AL36" s="102"/>
    </row>
    <row r="37" spans="1:38" s="103" customFormat="1" ht="24" customHeight="1">
      <c r="A37" s="127"/>
      <c r="B37" s="128"/>
      <c r="C37" s="129"/>
      <c r="D37" s="129"/>
      <c r="E37" s="130"/>
      <c r="F37" s="129"/>
      <c r="G37" s="130"/>
      <c r="H37" s="129"/>
      <c r="I37" s="130"/>
      <c r="J37" s="131"/>
      <c r="K37" s="132"/>
      <c r="L37" s="131"/>
      <c r="M37" s="132"/>
      <c r="N37" s="132"/>
      <c r="O37" s="133"/>
      <c r="P37" s="130"/>
      <c r="Q37" s="130"/>
      <c r="R37" s="130"/>
      <c r="S37" s="130"/>
      <c r="T37" s="133"/>
      <c r="U37" s="130"/>
      <c r="V37" s="130"/>
      <c r="W37" s="130"/>
      <c r="X37" s="129"/>
      <c r="Y37" s="130"/>
      <c r="Z37" s="134"/>
      <c r="AA37" s="129"/>
      <c r="AB37" s="127"/>
      <c r="AC37" s="127"/>
      <c r="AD37" s="127"/>
      <c r="AE37" s="127"/>
      <c r="AF37" s="135"/>
      <c r="AG37" s="127"/>
      <c r="AH37" s="127"/>
      <c r="AI37" s="127"/>
      <c r="AJ37" s="135"/>
      <c r="AK37" s="127"/>
      <c r="AL37" s="102"/>
    </row>
    <row r="38" spans="1:38" s="103" customFormat="1" ht="24" customHeight="1">
      <c r="A38" s="127"/>
      <c r="B38" s="128"/>
      <c r="C38" s="129"/>
      <c r="D38" s="129"/>
      <c r="E38" s="130"/>
      <c r="F38" s="129"/>
      <c r="G38" s="130"/>
      <c r="H38" s="129"/>
      <c r="I38" s="130"/>
      <c r="J38" s="131"/>
      <c r="K38" s="132"/>
      <c r="L38" s="131"/>
      <c r="M38" s="132"/>
      <c r="N38" s="132"/>
      <c r="O38" s="133"/>
      <c r="P38" s="130"/>
      <c r="Q38" s="130"/>
      <c r="R38" s="130"/>
      <c r="S38" s="130"/>
      <c r="T38" s="133"/>
      <c r="U38" s="130"/>
      <c r="V38" s="130"/>
      <c r="W38" s="130"/>
      <c r="X38" s="129"/>
      <c r="Y38" s="130"/>
      <c r="Z38" s="134"/>
      <c r="AA38" s="129"/>
      <c r="AB38" s="127"/>
      <c r="AC38" s="127"/>
      <c r="AD38" s="127"/>
      <c r="AE38" s="127"/>
      <c r="AF38" s="135"/>
      <c r="AG38" s="127"/>
      <c r="AH38" s="127"/>
      <c r="AI38" s="127"/>
      <c r="AJ38" s="135"/>
      <c r="AK38" s="127"/>
      <c r="AL38" s="102"/>
    </row>
    <row r="39" spans="1:38" s="103" customFormat="1" ht="24" customHeight="1">
      <c r="A39" s="127"/>
      <c r="B39" s="128"/>
      <c r="C39" s="129"/>
      <c r="D39" s="129"/>
      <c r="E39" s="130"/>
      <c r="F39" s="129"/>
      <c r="G39" s="130"/>
      <c r="H39" s="129"/>
      <c r="I39" s="130"/>
      <c r="J39" s="131"/>
      <c r="K39" s="132"/>
      <c r="L39" s="131"/>
      <c r="M39" s="132"/>
      <c r="N39" s="132"/>
      <c r="O39" s="133"/>
      <c r="P39" s="130"/>
      <c r="Q39" s="130"/>
      <c r="R39" s="130"/>
      <c r="S39" s="130"/>
      <c r="T39" s="133"/>
      <c r="U39" s="130"/>
      <c r="V39" s="130"/>
      <c r="W39" s="130"/>
      <c r="X39" s="129"/>
      <c r="Y39" s="130"/>
      <c r="Z39" s="134"/>
      <c r="AA39" s="129"/>
      <c r="AB39" s="127"/>
      <c r="AC39" s="127"/>
      <c r="AD39" s="127"/>
      <c r="AE39" s="127"/>
      <c r="AF39" s="135"/>
      <c r="AG39" s="127"/>
      <c r="AH39" s="127"/>
      <c r="AI39" s="127"/>
      <c r="AJ39" s="135"/>
      <c r="AK39" s="127"/>
      <c r="AL39" s="102"/>
    </row>
    <row r="40" spans="1:38" s="103" customFormat="1" ht="24" customHeight="1">
      <c r="A40" s="127"/>
      <c r="B40" s="128"/>
      <c r="C40" s="129"/>
      <c r="D40" s="129"/>
      <c r="E40" s="130"/>
      <c r="F40" s="129"/>
      <c r="G40" s="130"/>
      <c r="H40" s="129"/>
      <c r="I40" s="130"/>
      <c r="J40" s="131"/>
      <c r="K40" s="132"/>
      <c r="L40" s="131"/>
      <c r="M40" s="132"/>
      <c r="N40" s="132"/>
      <c r="O40" s="133"/>
      <c r="P40" s="130"/>
      <c r="Q40" s="130"/>
      <c r="R40" s="130"/>
      <c r="S40" s="130"/>
      <c r="T40" s="133"/>
      <c r="U40" s="130"/>
      <c r="V40" s="130"/>
      <c r="W40" s="130"/>
      <c r="X40" s="129"/>
      <c r="Y40" s="130"/>
      <c r="Z40" s="134"/>
      <c r="AA40" s="129"/>
      <c r="AB40" s="127"/>
      <c r="AC40" s="127"/>
      <c r="AD40" s="127"/>
      <c r="AE40" s="127"/>
      <c r="AF40" s="135"/>
      <c r="AG40" s="127"/>
      <c r="AH40" s="127"/>
      <c r="AI40" s="127"/>
      <c r="AJ40" s="135"/>
      <c r="AK40" s="127"/>
      <c r="AL40" s="102"/>
    </row>
    <row r="41" spans="1:38" s="103" customFormat="1" ht="15" customHeight="1">
      <c r="A41" s="127"/>
      <c r="B41" s="128"/>
      <c r="C41" s="129"/>
      <c r="D41" s="129"/>
      <c r="E41" s="130"/>
      <c r="F41" s="129"/>
      <c r="G41" s="130"/>
      <c r="H41" s="129"/>
      <c r="I41" s="130"/>
      <c r="J41" s="131"/>
      <c r="K41" s="132"/>
      <c r="L41" s="131"/>
      <c r="M41" s="132"/>
      <c r="N41" s="132"/>
      <c r="O41" s="133"/>
      <c r="P41" s="130"/>
      <c r="Q41" s="130"/>
      <c r="R41" s="130"/>
      <c r="S41" s="130"/>
      <c r="T41" s="133"/>
      <c r="U41" s="130"/>
      <c r="V41" s="130"/>
      <c r="W41" s="130"/>
      <c r="X41" s="129"/>
      <c r="Y41" s="130"/>
      <c r="Z41" s="134"/>
      <c r="AA41" s="129"/>
      <c r="AB41" s="127"/>
      <c r="AC41" s="127"/>
      <c r="AD41" s="127"/>
      <c r="AE41" s="127"/>
      <c r="AF41" s="135"/>
      <c r="AG41" s="127"/>
      <c r="AH41" s="127"/>
      <c r="AI41" s="127"/>
      <c r="AJ41" s="135"/>
      <c r="AK41" s="127"/>
      <c r="AL41" s="102"/>
    </row>
    <row r="42" spans="1:38" s="103" customFormat="1" ht="15" customHeight="1">
      <c r="A42" s="127"/>
      <c r="B42" s="128"/>
      <c r="C42" s="129"/>
      <c r="D42" s="129"/>
      <c r="E42" s="130"/>
      <c r="F42" s="129"/>
      <c r="G42" s="130"/>
      <c r="H42" s="129"/>
      <c r="I42" s="130"/>
      <c r="J42" s="131"/>
      <c r="K42" s="132"/>
      <c r="L42" s="131"/>
      <c r="M42" s="132"/>
      <c r="N42" s="132"/>
      <c r="O42" s="133"/>
      <c r="P42" s="130"/>
      <c r="Q42" s="130"/>
      <c r="R42" s="130"/>
      <c r="S42" s="130"/>
      <c r="T42" s="133"/>
      <c r="U42" s="130"/>
      <c r="V42" s="130"/>
      <c r="W42" s="130"/>
      <c r="X42" s="129"/>
      <c r="Y42" s="130"/>
      <c r="Z42" s="134"/>
      <c r="AA42" s="129"/>
      <c r="AB42" s="127"/>
      <c r="AC42" s="127"/>
      <c r="AD42" s="127"/>
      <c r="AE42" s="127"/>
      <c r="AF42" s="135"/>
      <c r="AG42" s="127"/>
      <c r="AH42" s="127"/>
      <c r="AI42" s="127"/>
      <c r="AJ42" s="135"/>
      <c r="AK42" s="127"/>
      <c r="AL42" s="102"/>
    </row>
    <row r="43" spans="1:38" s="103" customFormat="1" ht="18.75" customHeight="1">
      <c r="A43" s="127"/>
      <c r="B43" s="128"/>
      <c r="C43" s="129"/>
      <c r="D43" s="129"/>
      <c r="E43" s="130"/>
      <c r="F43" s="129"/>
      <c r="G43" s="130"/>
      <c r="H43" s="129"/>
      <c r="I43" s="130"/>
      <c r="J43" s="131"/>
      <c r="K43" s="132"/>
      <c r="L43" s="131"/>
      <c r="M43" s="132"/>
      <c r="N43" s="132"/>
      <c r="O43" s="133"/>
      <c r="P43" s="130"/>
      <c r="Q43" s="130"/>
      <c r="R43" s="130"/>
      <c r="S43" s="130"/>
      <c r="T43" s="133"/>
      <c r="U43" s="130"/>
      <c r="V43" s="130"/>
      <c r="W43" s="130"/>
      <c r="X43" s="129"/>
      <c r="Y43" s="130"/>
      <c r="Z43" s="134"/>
      <c r="AA43" s="129"/>
      <c r="AB43" s="127"/>
      <c r="AC43" s="127"/>
      <c r="AD43" s="127"/>
      <c r="AE43" s="127"/>
      <c r="AF43" s="135"/>
      <c r="AG43" s="127"/>
      <c r="AH43" s="127"/>
      <c r="AI43" s="127"/>
      <c r="AJ43" s="135"/>
      <c r="AK43" s="127"/>
      <c r="AL43" s="102"/>
    </row>
    <row r="44" spans="1:38" s="103" customFormat="1" ht="15" customHeight="1">
      <c r="A44" s="127"/>
      <c r="B44" s="128"/>
      <c r="C44" s="129"/>
      <c r="D44" s="129"/>
      <c r="E44" s="130"/>
      <c r="F44" s="129"/>
      <c r="G44" s="130"/>
      <c r="H44" s="129"/>
      <c r="I44" s="130"/>
      <c r="J44" s="131"/>
      <c r="K44" s="132"/>
      <c r="L44" s="131"/>
      <c r="M44" s="132"/>
      <c r="N44" s="132"/>
      <c r="O44" s="133"/>
      <c r="P44" s="130"/>
      <c r="Q44" s="130"/>
      <c r="R44" s="130"/>
      <c r="S44" s="130"/>
      <c r="T44" s="133"/>
      <c r="U44" s="130"/>
      <c r="V44" s="130"/>
      <c r="W44" s="130"/>
      <c r="X44" s="129"/>
      <c r="Y44" s="130"/>
      <c r="Z44" s="134"/>
      <c r="AA44" s="129"/>
      <c r="AB44" s="127"/>
      <c r="AC44" s="127"/>
      <c r="AD44" s="127"/>
      <c r="AE44" s="127"/>
      <c r="AF44" s="135"/>
      <c r="AG44" s="127"/>
      <c r="AH44" s="127"/>
      <c r="AI44" s="127"/>
      <c r="AJ44" s="135"/>
      <c r="AK44" s="127"/>
      <c r="AL44" s="102"/>
    </row>
    <row r="45" spans="1:38" s="103" customFormat="1" ht="12.75" customHeight="1">
      <c r="A45" s="127"/>
      <c r="B45" s="128"/>
      <c r="C45" s="129"/>
      <c r="D45" s="129"/>
      <c r="E45" s="130"/>
      <c r="F45" s="129"/>
      <c r="G45" s="130"/>
      <c r="H45" s="129"/>
      <c r="I45" s="130"/>
      <c r="J45" s="131"/>
      <c r="K45" s="132"/>
      <c r="L45" s="131"/>
      <c r="M45" s="132"/>
      <c r="N45" s="132"/>
      <c r="O45" s="133"/>
      <c r="P45" s="130"/>
      <c r="Q45" s="130"/>
      <c r="R45" s="130"/>
      <c r="S45" s="130"/>
      <c r="T45" s="133"/>
      <c r="U45" s="130"/>
      <c r="V45" s="130"/>
      <c r="W45" s="130"/>
      <c r="X45" s="129"/>
      <c r="Y45" s="130"/>
      <c r="Z45" s="134"/>
      <c r="AA45" s="129"/>
      <c r="AB45" s="127"/>
      <c r="AC45" s="127"/>
      <c r="AD45" s="127"/>
      <c r="AE45" s="127"/>
      <c r="AF45" s="135"/>
      <c r="AG45" s="127"/>
      <c r="AH45" s="127"/>
      <c r="AI45" s="127"/>
      <c r="AJ45" s="135"/>
      <c r="AK45" s="127"/>
      <c r="AL45" s="102"/>
    </row>
    <row r="46" spans="1:38" s="103" customFormat="1" ht="12.75" customHeight="1">
      <c r="A46" s="127"/>
      <c r="B46" s="128"/>
      <c r="C46" s="129"/>
      <c r="D46" s="129"/>
      <c r="E46" s="130"/>
      <c r="F46" s="129"/>
      <c r="G46" s="130"/>
      <c r="H46" s="129"/>
      <c r="I46" s="130"/>
      <c r="J46" s="131"/>
      <c r="K46" s="132"/>
      <c r="L46" s="131"/>
      <c r="M46" s="132"/>
      <c r="N46" s="132"/>
      <c r="O46" s="133"/>
      <c r="P46" s="130"/>
      <c r="Q46" s="130"/>
      <c r="R46" s="130"/>
      <c r="S46" s="130"/>
      <c r="T46" s="133"/>
      <c r="U46" s="130"/>
      <c r="V46" s="130"/>
      <c r="W46" s="130"/>
      <c r="X46" s="129"/>
      <c r="Y46" s="130"/>
      <c r="Z46" s="134"/>
      <c r="AA46" s="129"/>
      <c r="AB46" s="127"/>
      <c r="AC46" s="127"/>
      <c r="AD46" s="127"/>
      <c r="AE46" s="127"/>
      <c r="AF46" s="135"/>
      <c r="AG46" s="127"/>
      <c r="AH46" s="127"/>
      <c r="AI46" s="127"/>
      <c r="AJ46" s="135"/>
      <c r="AK46" s="127"/>
      <c r="AL46" s="102"/>
    </row>
    <row r="47" spans="1:38" s="103" customFormat="1" ht="12.75" customHeight="1">
      <c r="A47" s="127"/>
      <c r="B47" s="128"/>
      <c r="C47" s="129"/>
      <c r="D47" s="129"/>
      <c r="E47" s="130"/>
      <c r="F47" s="129"/>
      <c r="G47" s="130"/>
      <c r="H47" s="129"/>
      <c r="I47" s="130"/>
      <c r="J47" s="131"/>
      <c r="K47" s="132"/>
      <c r="L47" s="131"/>
      <c r="M47" s="132"/>
      <c r="N47" s="132"/>
      <c r="O47" s="133"/>
      <c r="P47" s="130"/>
      <c r="Q47" s="130"/>
      <c r="R47" s="130"/>
      <c r="S47" s="130"/>
      <c r="T47" s="133"/>
      <c r="U47" s="130"/>
      <c r="V47" s="130"/>
      <c r="W47" s="130"/>
      <c r="X47" s="129"/>
      <c r="Y47" s="130"/>
      <c r="Z47" s="134"/>
      <c r="AA47" s="129"/>
      <c r="AB47" s="127"/>
      <c r="AC47" s="127"/>
      <c r="AD47" s="127"/>
      <c r="AE47" s="127"/>
      <c r="AF47" s="135"/>
      <c r="AG47" s="127"/>
      <c r="AH47" s="127"/>
      <c r="AI47" s="127"/>
      <c r="AJ47" s="135"/>
      <c r="AK47" s="127"/>
      <c r="AL47" s="102"/>
    </row>
    <row r="48" spans="1:3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24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12.75" customHeight="1"/>
    <row r="89" ht="24" customHeight="1"/>
    <row r="90" ht="12.75" customHeight="1"/>
    <row r="91" ht="24" customHeight="1"/>
    <row r="92" ht="24" customHeight="1"/>
    <row r="93" ht="24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36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21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5" customHeight="1"/>
    <row r="169" ht="12.75" customHeight="1"/>
    <row r="170" ht="15" customHeight="1"/>
    <row r="171" ht="15" customHeight="1"/>
    <row r="172" ht="15" customHeight="1"/>
    <row r="173" ht="1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5" customHeight="1"/>
    <row r="182" ht="12.75" customHeight="1"/>
    <row r="183" ht="12.75" customHeight="1"/>
    <row r="184" ht="12.75" customHeight="1"/>
    <row r="185" ht="12.75" customHeight="1"/>
    <row r="186" ht="12.75" customHeight="1"/>
    <row r="187" ht="24" customHeight="1"/>
    <row r="188" ht="24" customHeight="1"/>
    <row r="189" ht="24" customHeight="1"/>
    <row r="190" ht="24" customHeight="1"/>
    <row r="191" ht="24" customHeight="1"/>
    <row r="192" ht="12.75" customHeight="1"/>
    <row r="193" ht="12.75" customHeight="1"/>
    <row r="194" ht="12.75" customHeight="1"/>
    <row r="195" ht="24" customHeight="1"/>
    <row r="196" ht="12.75" customHeight="1"/>
    <row r="197" ht="24" customHeight="1"/>
    <row r="198" ht="15" customHeight="1"/>
    <row r="199" ht="21.75" customHeight="1"/>
    <row r="200" ht="36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.7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36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2.75" customHeight="1"/>
    <row r="286" ht="12.75" customHeight="1"/>
    <row r="287" ht="12.75" customHeight="1"/>
    <row r="288" ht="12.75" customHeight="1"/>
    <row r="289" ht="1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5" customHeight="1"/>
    <row r="310" ht="15" customHeight="1"/>
    <row r="311" ht="1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5" customHeight="1"/>
    <row r="329" ht="36" customHeight="1"/>
    <row r="330" ht="12.7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2.75" customHeight="1"/>
    <row r="380" ht="12.75" customHeight="1"/>
    <row r="381" ht="21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24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24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24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24" customHeight="1"/>
    <row r="441" ht="24" customHeight="1"/>
    <row r="442" ht="24" customHeight="1"/>
    <row r="443" ht="24" customHeight="1"/>
    <row r="444" ht="24" customHeight="1"/>
    <row r="445" ht="24" customHeight="1"/>
    <row r="446" ht="24" customHeight="1"/>
    <row r="447" ht="24" customHeight="1"/>
    <row r="448" ht="24" customHeight="1"/>
    <row r="449" ht="24" customHeight="1"/>
    <row r="450" ht="24" customHeight="1"/>
    <row r="451" ht="24" customHeight="1"/>
    <row r="452" ht="24" customHeight="1"/>
    <row r="453" ht="24" customHeight="1"/>
    <row r="454" ht="24" customHeight="1"/>
    <row r="455" ht="24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24" customHeight="1"/>
    <row r="501" ht="24" customHeight="1"/>
    <row r="502" ht="24" customHeight="1"/>
    <row r="503" ht="24" customHeight="1"/>
    <row r="504" ht="24" customHeight="1"/>
    <row r="505" ht="24" customHeight="1"/>
    <row r="506" ht="24" customHeight="1"/>
    <row r="507" ht="24" customHeight="1"/>
    <row r="508" ht="24" customHeight="1"/>
    <row r="509" ht="24" customHeight="1"/>
    <row r="510" ht="24" customHeight="1"/>
    <row r="511" ht="24" customHeight="1"/>
    <row r="512" ht="24" customHeight="1"/>
    <row r="513" ht="24" customHeight="1"/>
    <row r="514" ht="24" customHeight="1"/>
    <row r="515" ht="12.75" customHeight="1"/>
    <row r="516" ht="24" customHeight="1"/>
    <row r="517" ht="12.75" customHeight="1"/>
    <row r="518" ht="12.75" customHeight="1"/>
    <row r="519" ht="12.75" customHeight="1"/>
    <row r="520" ht="12.7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24" customHeight="1"/>
    <row r="623" ht="15" customHeight="1"/>
    <row r="624" ht="1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24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24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24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24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24" customHeight="1"/>
    <row r="936" ht="24" customHeight="1"/>
    <row r="937" ht="12.75" customHeight="1"/>
    <row r="938" ht="24" customHeight="1"/>
    <row r="939" ht="24" customHeight="1"/>
    <row r="940" ht="12.75" customHeight="1"/>
    <row r="941" ht="24" customHeight="1"/>
    <row r="942" ht="24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24" customHeight="1"/>
    <row r="958" ht="24" customHeight="1"/>
    <row r="959" ht="24" customHeight="1"/>
    <row r="960" ht="12.75" customHeight="1"/>
    <row r="961" ht="24" customHeight="1"/>
    <row r="962" ht="24" customHeight="1"/>
    <row r="963" ht="24" customHeight="1"/>
    <row r="964" ht="24" customHeight="1"/>
    <row r="965" ht="12.75" customHeight="1"/>
    <row r="966" ht="12.75" customHeight="1"/>
    <row r="967" ht="12.75" customHeight="1"/>
    <row r="968" ht="12.75" customHeight="1"/>
    <row r="969" ht="24" customHeight="1"/>
    <row r="970" ht="12.75" customHeight="1"/>
    <row r="971" ht="24" customHeight="1"/>
    <row r="972" ht="24" customHeight="1"/>
    <row r="973" ht="24" customHeight="1"/>
    <row r="974" ht="24" customHeight="1"/>
    <row r="975" ht="24" customHeight="1"/>
    <row r="976" ht="24" customHeight="1"/>
    <row r="977" ht="12.75" customHeight="1"/>
    <row r="978" ht="12.75" customHeight="1"/>
    <row r="979" ht="12.75" customHeight="1"/>
    <row r="980" ht="12.75" customHeight="1"/>
    <row r="981" ht="12.75" customHeight="1"/>
    <row r="982" ht="24" customHeight="1"/>
    <row r="983" ht="12.75" customHeight="1"/>
    <row r="984" ht="24" customHeight="1"/>
    <row r="985" ht="24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24" customHeight="1"/>
    <row r="994" ht="24" customHeight="1"/>
    <row r="995" ht="24" customHeight="1"/>
    <row r="996" ht="24" customHeight="1"/>
    <row r="997" ht="24" customHeight="1"/>
    <row r="998" ht="24" customHeight="1"/>
    <row r="999" ht="12.75" customHeight="1"/>
    <row r="1000" ht="12.75" customHeight="1"/>
    <row r="1001" ht="12.75" customHeight="1"/>
    <row r="1002" ht="12.75" customHeight="1"/>
    <row r="1003" ht="24" customHeight="1"/>
    <row r="1004" ht="24" customHeight="1"/>
    <row r="1005" ht="24" customHeight="1"/>
    <row r="1006" ht="24" customHeight="1"/>
    <row r="1007" ht="12.75" customHeight="1"/>
    <row r="1008" ht="12.75" customHeight="1"/>
    <row r="1009" ht="12.75" customHeight="1"/>
    <row r="1010" ht="24" customHeight="1"/>
    <row r="1011" ht="24" customHeight="1"/>
    <row r="1012" ht="24" customHeight="1"/>
    <row r="1013" ht="24" customHeight="1"/>
    <row r="1014" ht="24" customHeight="1"/>
    <row r="1015" ht="24" customHeight="1"/>
    <row r="1016" ht="12.75" customHeight="1"/>
    <row r="1017" ht="12.75" customHeight="1"/>
    <row r="1018" ht="12.75" customHeight="1"/>
    <row r="1019" ht="24" customHeight="1"/>
    <row r="1020" ht="24" customHeight="1"/>
    <row r="1021" ht="24" customHeight="1"/>
    <row r="1022" ht="24" customHeight="1"/>
    <row r="1023" ht="24" customHeight="1"/>
    <row r="1024" ht="24" customHeight="1"/>
    <row r="1025" ht="12.75" customHeight="1"/>
    <row r="1026" ht="12.75" customHeight="1"/>
    <row r="1027" ht="24" customHeight="1"/>
    <row r="1028" ht="12.75" customHeight="1"/>
    <row r="1029" ht="12.75" customHeight="1"/>
    <row r="1030" ht="12.75" customHeight="1"/>
    <row r="1031" ht="12.75" customHeight="1"/>
    <row r="1032" ht="12.75" customHeight="1"/>
    <row r="1033" ht="24" customHeight="1"/>
    <row r="1034" ht="24" customHeight="1"/>
    <row r="1035" ht="12.75" customHeight="1"/>
    <row r="1036" ht="12.75" customHeight="1"/>
    <row r="1037" ht="12.75" customHeight="1"/>
    <row r="1038" ht="12.75" customHeight="1"/>
    <row r="1039" ht="12.75" customHeight="1"/>
    <row r="1040" ht="12.75" customHeight="1"/>
    <row r="1041" ht="12.75" customHeight="1"/>
    <row r="1042" ht="12.75" customHeight="1"/>
    <row r="1043" ht="24" customHeight="1"/>
    <row r="1044" ht="12.75" customHeight="1"/>
    <row r="1045" ht="12.75" customHeight="1"/>
    <row r="1046" ht="12.75" customHeight="1"/>
    <row r="1047" ht="12.75" customHeight="1"/>
    <row r="1048" ht="12.75" customHeight="1"/>
    <row r="1049" ht="12.75" customHeight="1"/>
    <row r="1050" ht="12.75" customHeight="1"/>
    <row r="1051" ht="12.75" customHeight="1"/>
    <row r="1052" ht="12.75" customHeight="1"/>
    <row r="1053" ht="12.75" customHeight="1"/>
    <row r="1054" ht="12.75" customHeight="1"/>
    <row r="1055" ht="12.75" customHeight="1"/>
    <row r="1056" ht="12.75" customHeight="1"/>
    <row r="1057" ht="12.75" customHeight="1"/>
    <row r="1058" ht="12.75" customHeight="1"/>
    <row r="1059" ht="12.75" customHeight="1"/>
    <row r="1060" ht="24" customHeight="1"/>
    <row r="1061" ht="24" customHeight="1"/>
    <row r="1062" ht="24" customHeight="1"/>
    <row r="1063" ht="24" customHeight="1"/>
    <row r="1064" ht="24" customHeight="1"/>
    <row r="1065" ht="24" customHeight="1"/>
    <row r="1066" ht="24" customHeight="1"/>
    <row r="1067" ht="24" customHeight="1"/>
    <row r="1068" ht="24" customHeight="1"/>
    <row r="1069" ht="12.75" customHeight="1"/>
    <row r="1070" ht="12.75" customHeight="1"/>
    <row r="1071" ht="24" customHeight="1"/>
    <row r="1072" ht="24" customHeight="1"/>
    <row r="1073" ht="24" customHeight="1"/>
    <row r="1074" ht="12.75" customHeight="1"/>
    <row r="1075" ht="12.75" customHeight="1"/>
    <row r="1076" ht="12.75" customHeight="1"/>
    <row r="1077" ht="12.75" customHeight="1"/>
    <row r="1078" ht="12.75" customHeight="1"/>
    <row r="1079" ht="12.75" customHeight="1"/>
    <row r="1080" ht="12.75" customHeight="1"/>
    <row r="1081" ht="12.75" customHeight="1"/>
    <row r="1082" ht="12.75" customHeight="1"/>
    <row r="1083" ht="12.75" customHeight="1"/>
    <row r="1084" ht="12.75" customHeight="1"/>
    <row r="1085" ht="12.75" customHeight="1"/>
    <row r="1086" ht="12.75" customHeight="1"/>
    <row r="1087" ht="12.75" customHeight="1"/>
    <row r="1088" ht="12.75" customHeight="1"/>
    <row r="1089" ht="12.75" customHeight="1"/>
    <row r="1090" ht="12.75" customHeight="1"/>
    <row r="1091" ht="12.75" customHeight="1"/>
    <row r="1092" ht="12.75" customHeight="1"/>
    <row r="1093" ht="12.75" customHeight="1"/>
    <row r="1094" ht="12.75" customHeight="1"/>
    <row r="1095" ht="12.75" customHeight="1"/>
    <row r="1096" ht="24" customHeight="1"/>
    <row r="1097" ht="24" customHeight="1"/>
    <row r="1098" ht="24" customHeight="1"/>
    <row r="1099" ht="24" customHeight="1"/>
    <row r="1100" ht="24" customHeight="1"/>
    <row r="1101" ht="24" customHeight="1"/>
    <row r="1102" ht="12.75" customHeight="1"/>
    <row r="1103" ht="12.75" customHeight="1"/>
    <row r="1104" ht="12.75" customHeight="1"/>
    <row r="1105" ht="24" customHeight="1"/>
    <row r="1106" ht="12.75" customHeight="1"/>
    <row r="1107" ht="24" customHeight="1"/>
    <row r="1108" ht="12.75" customHeight="1"/>
    <row r="1109" ht="24" customHeight="1"/>
    <row r="1110" ht="12.75" customHeight="1"/>
    <row r="1111" ht="12.75" customHeight="1"/>
    <row r="1112" ht="12.75" customHeight="1"/>
    <row r="1113" ht="24" customHeight="1"/>
    <row r="1114" ht="24" customHeight="1"/>
    <row r="1115" ht="12.75" customHeight="1"/>
    <row r="1116" ht="12.75" customHeight="1"/>
    <row r="1117" ht="12.75" customHeight="1"/>
    <row r="1118" ht="12.75" customHeight="1"/>
    <row r="1119" ht="12.75" customHeight="1"/>
    <row r="1120" ht="24" customHeight="1"/>
    <row r="1121" ht="12.75" customHeight="1"/>
    <row r="1122" ht="12.75" customHeight="1"/>
    <row r="1123" ht="24" customHeight="1"/>
    <row r="1124" ht="24" customHeight="1"/>
    <row r="1125" ht="24" customHeight="1"/>
    <row r="1126" ht="12.75" customHeight="1"/>
    <row r="1127" ht="12.75" customHeight="1"/>
    <row r="1128" ht="12.75" customHeight="1"/>
    <row r="1129" ht="12.75" customHeight="1"/>
    <row r="1130" ht="24" customHeight="1"/>
    <row r="1131" ht="12.75" customHeight="1"/>
    <row r="1132" ht="12.75" customHeight="1"/>
    <row r="1133" ht="12.75" customHeight="1"/>
    <row r="1134" ht="12.75" customHeight="1"/>
    <row r="1135" ht="24" customHeight="1"/>
    <row r="1136" ht="12.75" customHeight="1"/>
    <row r="1137" ht="12.75" customHeight="1"/>
    <row r="1138" ht="24" customHeight="1"/>
    <row r="1139" ht="24" customHeight="1"/>
    <row r="1140" ht="24" customHeight="1"/>
    <row r="1141" ht="24" customHeight="1"/>
    <row r="1142" ht="24" customHeight="1"/>
    <row r="1143" ht="24" customHeight="1"/>
    <row r="1144" ht="12.75" customHeight="1"/>
    <row r="1145" ht="12.75" customHeight="1"/>
    <row r="1146" ht="12.75" customHeight="1"/>
    <row r="1147" ht="24" customHeight="1"/>
    <row r="1148" ht="12.75" customHeight="1"/>
    <row r="1149" ht="12.75" customHeight="1"/>
    <row r="1150" ht="12.75" customHeight="1"/>
    <row r="1151" ht="12.75" customHeight="1"/>
    <row r="1152" ht="12.75" customHeight="1"/>
    <row r="1153" ht="12.75" customHeight="1"/>
    <row r="1154" ht="24" customHeight="1"/>
    <row r="1155" ht="24" customHeight="1"/>
    <row r="1156" ht="24" customHeight="1"/>
    <row r="1157" ht="24" customHeight="1"/>
    <row r="1158" ht="25.5" customHeight="1"/>
    <row r="1159" ht="24" customHeight="1"/>
    <row r="1160" ht="12.75" customHeight="1"/>
    <row r="1161" ht="24" customHeight="1"/>
    <row r="1162" ht="12.75" customHeight="1"/>
    <row r="1163" ht="24" customHeight="1"/>
    <row r="1164" ht="24" customHeight="1"/>
    <row r="1165" ht="24" customHeight="1"/>
    <row r="1166" ht="24" customHeight="1"/>
    <row r="1167" ht="12.75" customHeight="1"/>
    <row r="1168" ht="12.75" customHeight="1"/>
    <row r="1169" ht="12.75" customHeight="1"/>
    <row r="1170" ht="12.75" customHeight="1"/>
    <row r="1171" ht="12.75" customHeight="1"/>
    <row r="1172" ht="12.75" customHeight="1"/>
    <row r="1173" ht="15.75" customHeight="1"/>
    <row r="1174" ht="12.75" customHeight="1"/>
    <row r="1175" ht="12.75" customHeight="1"/>
    <row r="1176" ht="12.75" customHeight="1"/>
    <row r="1177" ht="12.75" customHeight="1"/>
    <row r="1178" ht="12.75" customHeight="1"/>
    <row r="1179" ht="12.75" customHeight="1"/>
    <row r="1180" ht="12.75" customHeight="1"/>
    <row r="1181" ht="12.75" customHeight="1"/>
    <row r="1182" ht="12.75" customHeight="1"/>
    <row r="1183" ht="12.75" customHeight="1"/>
    <row r="1184" ht="12.75" customHeight="1"/>
    <row r="1185" ht="12.75" customHeight="1"/>
    <row r="1186" ht="12.75" customHeight="1"/>
    <row r="1187" ht="12.75" customHeight="1"/>
    <row r="1188" ht="12.75" customHeight="1"/>
    <row r="1189" ht="12.75" customHeight="1"/>
    <row r="1190" ht="12.75" customHeight="1"/>
    <row r="1191" ht="12.75" customHeight="1"/>
    <row r="1192" ht="12.75" customHeight="1"/>
    <row r="1193" ht="12.75" customHeight="1"/>
    <row r="1194" ht="12.75" customHeight="1"/>
    <row r="1195" ht="12.75" customHeight="1"/>
    <row r="1196" ht="12.75" customHeight="1"/>
    <row r="1197" ht="12.75" customHeight="1"/>
    <row r="1198" ht="12.75" customHeight="1"/>
    <row r="1199" ht="12.75" customHeight="1"/>
    <row r="1200" ht="12.75" customHeight="1"/>
    <row r="1201" ht="12.75" customHeight="1"/>
    <row r="1202" ht="12.75" customHeight="1"/>
    <row r="1203" ht="12.75" customHeight="1"/>
    <row r="1204" ht="12.75" customHeight="1"/>
    <row r="1205" ht="12.75" customHeight="1"/>
    <row r="1206" ht="12.75" customHeight="1"/>
    <row r="1207" ht="12.75" customHeight="1"/>
    <row r="1208" ht="12.75" customHeight="1"/>
    <row r="1209" ht="12.75" customHeight="1"/>
    <row r="1210" ht="12.75" customHeight="1"/>
    <row r="1211" ht="12.75" customHeight="1"/>
    <row r="1212" ht="12.75" customHeight="1"/>
    <row r="1213" ht="12.75" customHeight="1"/>
    <row r="1214" ht="12.75" customHeight="1"/>
    <row r="1215" ht="12.75" customHeight="1"/>
    <row r="1216" ht="12.75" customHeight="1"/>
    <row r="1217" ht="12.75" customHeight="1"/>
    <row r="1218" ht="12.75" customHeight="1"/>
    <row r="1219" ht="12.75" customHeight="1"/>
    <row r="1220" ht="12.75" customHeight="1"/>
    <row r="1221" ht="12.75" customHeight="1"/>
    <row r="1222" ht="12.75" customHeight="1"/>
    <row r="1223" ht="12.75" customHeight="1"/>
    <row r="1224" ht="12.75" customHeight="1"/>
    <row r="1225" ht="12.75" customHeight="1"/>
    <row r="1226" ht="12.75" customHeight="1"/>
    <row r="1227" ht="12.75" customHeight="1"/>
    <row r="1228" ht="12.75" customHeight="1"/>
    <row r="1229" ht="12.75" customHeight="1"/>
    <row r="1230" ht="12.75" customHeight="1"/>
    <row r="1231" ht="12.75" customHeight="1"/>
    <row r="1232" ht="12.75" customHeight="1"/>
    <row r="1233" ht="12.75" customHeight="1"/>
    <row r="1234" ht="12.75" customHeight="1"/>
    <row r="1235" ht="12.75" customHeight="1"/>
    <row r="1236" ht="12.75" customHeight="1"/>
    <row r="1237" ht="12.75" customHeight="1"/>
    <row r="1238" ht="12.75" customHeight="1"/>
    <row r="1239" ht="12.75" customHeight="1"/>
    <row r="1240" ht="12.75" customHeight="1"/>
    <row r="1241" ht="12.75" customHeight="1"/>
    <row r="1242" ht="12.75" customHeight="1"/>
    <row r="1243" ht="12.75" customHeight="1"/>
    <row r="1244" ht="12.75" customHeight="1"/>
    <row r="1245" ht="12.75" customHeight="1"/>
    <row r="1246" ht="12.75" customHeight="1"/>
    <row r="1247" ht="12.75" customHeight="1"/>
    <row r="1248" ht="12.75" customHeight="1"/>
    <row r="1249" ht="12.75" customHeight="1"/>
    <row r="1250" ht="12.75" customHeight="1"/>
    <row r="1251" ht="12.75" customHeight="1"/>
    <row r="1252" ht="12.75" customHeight="1"/>
    <row r="1253" ht="12.75" customHeight="1"/>
    <row r="1254" ht="12.75" customHeight="1"/>
    <row r="1255" ht="12.75" customHeight="1"/>
    <row r="1256" ht="12.75" customHeight="1"/>
    <row r="1257" ht="12.75" customHeight="1"/>
    <row r="1258" ht="12.75" customHeight="1"/>
    <row r="1259" ht="12.75" customHeight="1"/>
    <row r="1260" ht="12.75" customHeight="1"/>
    <row r="1261" ht="12.75" customHeight="1"/>
    <row r="1262" ht="12.75" customHeight="1"/>
    <row r="1263" ht="12.75" customHeight="1"/>
    <row r="1264" ht="12.75" customHeight="1"/>
    <row r="1265" ht="12.75" customHeight="1"/>
    <row r="1266" ht="12.75" customHeight="1"/>
    <row r="1267" ht="12.75" customHeight="1"/>
    <row r="1268" ht="12.75" customHeight="1"/>
    <row r="1269" ht="12.75" customHeight="1"/>
    <row r="1270" ht="12.75" customHeight="1"/>
    <row r="1271" ht="12.75" customHeight="1"/>
    <row r="1272" ht="12.75" customHeight="1"/>
    <row r="1273" ht="12.75" customHeight="1"/>
    <row r="1274" ht="12.75" customHeight="1"/>
    <row r="1275" ht="12.75" customHeight="1"/>
    <row r="1276" ht="12.75" customHeight="1"/>
    <row r="1277" ht="12.75" customHeight="1"/>
    <row r="1278" ht="12.75" customHeight="1"/>
    <row r="1279" ht="12.75" customHeight="1"/>
    <row r="1280" ht="12.75" customHeight="1"/>
    <row r="1281" ht="12.75" customHeight="1"/>
    <row r="1282" ht="12.75" customHeight="1"/>
    <row r="1283" ht="12.75" customHeight="1"/>
    <row r="1284" ht="12.75" customHeight="1"/>
    <row r="1285" ht="12.75" customHeight="1"/>
    <row r="1286" ht="12.75" customHeight="1"/>
    <row r="1287" ht="12.75" customHeight="1"/>
    <row r="1288" ht="12.75" customHeight="1"/>
    <row r="1289" ht="12.75" customHeight="1"/>
    <row r="1290" ht="12.75" customHeight="1"/>
    <row r="1291" ht="12.75" customHeight="1"/>
    <row r="1292" ht="12.75" customHeight="1"/>
    <row r="1293" ht="12.75" customHeight="1"/>
    <row r="1294" ht="12.75" customHeight="1"/>
    <row r="1295" ht="12.75" customHeight="1"/>
    <row r="1296" ht="25.5" customHeight="1"/>
    <row r="1297" ht="12.75" customHeight="1"/>
    <row r="1298" ht="12.75" customHeight="1"/>
    <row r="1299" ht="12.75" customHeight="1"/>
    <row r="1300" ht="24" customHeight="1"/>
    <row r="1301" ht="12.75" customHeight="1"/>
    <row r="1302" ht="12.75" customHeight="1"/>
    <row r="1303" ht="12.75" customHeight="1"/>
    <row r="1304" ht="12.75" customHeight="1"/>
    <row r="1305" ht="12.75" customHeight="1"/>
    <row r="1306" ht="12.75" customHeight="1"/>
    <row r="1307" ht="12.75" customHeight="1"/>
    <row r="1308" ht="12.75" customHeight="1"/>
    <row r="1309" ht="12.75" customHeight="1"/>
    <row r="1310" ht="12.75" customHeight="1"/>
    <row r="1311" ht="12.75" customHeight="1"/>
    <row r="1312" ht="12.75" customHeight="1"/>
    <row r="1313" ht="12.75" customHeight="1"/>
    <row r="1314" ht="12.75" customHeight="1"/>
    <row r="1315" ht="12.75" customHeight="1"/>
    <row r="1316" ht="12.75" customHeight="1"/>
    <row r="1317" ht="12.75" customHeight="1"/>
    <row r="1318" ht="12.75" customHeight="1"/>
    <row r="1319" ht="12.75" customHeight="1"/>
    <row r="1320" ht="12.75" customHeight="1"/>
    <row r="1321" ht="12.75" customHeight="1"/>
    <row r="1322" ht="12.75" customHeight="1"/>
    <row r="1323" ht="12.75" customHeight="1"/>
    <row r="1324" ht="24" customHeight="1"/>
    <row r="1325" ht="12.75" customHeight="1"/>
    <row r="1326" ht="12.75" customHeight="1"/>
    <row r="1327" ht="12.75" customHeight="1"/>
    <row r="1328" ht="12.75" customHeight="1"/>
    <row r="1329" ht="12.75" customHeight="1"/>
    <row r="1330" ht="12.75" customHeight="1"/>
    <row r="1331" ht="12.75" customHeight="1"/>
    <row r="1332" ht="12.75" customHeight="1"/>
    <row r="1333" ht="12.75" customHeight="1"/>
    <row r="1334" ht="12.75" customHeight="1"/>
    <row r="1335" ht="12.75" customHeight="1"/>
    <row r="1336" ht="12.75" customHeight="1"/>
    <row r="1337" ht="12.75" customHeight="1"/>
    <row r="1338" ht="12.75" customHeight="1"/>
    <row r="1339" ht="12.75" customHeight="1"/>
    <row r="1340" ht="12.75" customHeight="1"/>
    <row r="1341" ht="12.75" customHeight="1"/>
    <row r="1342" ht="12.75" customHeight="1"/>
    <row r="1343" ht="12.75" customHeight="1"/>
    <row r="1344" ht="12.75" customHeight="1"/>
    <row r="1345" ht="12.75" customHeight="1"/>
    <row r="1346" ht="12.75" customHeight="1"/>
    <row r="1347" ht="12.75" customHeight="1"/>
    <row r="1348" ht="12.75" customHeight="1"/>
    <row r="1349" ht="12.75" customHeight="1"/>
    <row r="1350" ht="12.75" customHeight="1"/>
    <row r="1351" ht="12.75" customHeight="1"/>
    <row r="1352" ht="12.75" customHeight="1"/>
    <row r="1353" ht="12.75" customHeight="1"/>
    <row r="1354" ht="12.75" customHeight="1"/>
    <row r="1355" ht="12.75" customHeight="1"/>
    <row r="1356" ht="12.75" customHeight="1"/>
    <row r="1357" ht="12.75" customHeight="1"/>
    <row r="1358" ht="12.75" customHeight="1"/>
    <row r="1359" ht="12.75" customHeight="1"/>
    <row r="1360" ht="12.75" customHeight="1"/>
    <row r="1361" ht="12.75" customHeight="1"/>
    <row r="1362" ht="12.75" customHeight="1"/>
    <row r="1363" ht="12.75" customHeight="1"/>
    <row r="1364" ht="12.75" customHeight="1"/>
    <row r="1365" ht="12.75" customHeight="1"/>
    <row r="1366" ht="12.75" customHeight="1"/>
    <row r="1367" ht="12.75" customHeight="1"/>
    <row r="1368" ht="12.75" customHeight="1"/>
    <row r="1369" ht="12.75" customHeight="1"/>
    <row r="1370" ht="12.75" customHeight="1"/>
    <row r="1371" ht="12.75" customHeight="1"/>
    <row r="1372" ht="12.75" customHeight="1"/>
    <row r="1373" ht="12.75" customHeight="1"/>
    <row r="1374" ht="12.75" customHeight="1"/>
    <row r="1375" ht="12.75" customHeight="1"/>
    <row r="1376" ht="12.75" customHeight="1"/>
    <row r="1377" ht="12.75" customHeight="1"/>
    <row r="1378" ht="12.75" customHeight="1"/>
    <row r="1379" ht="12.75" customHeight="1"/>
    <row r="1380" ht="12.75" customHeight="1"/>
    <row r="1381" ht="12.75" customHeight="1"/>
    <row r="1382" ht="12.75" customHeight="1"/>
    <row r="1383" ht="12.75" customHeight="1"/>
    <row r="1384" ht="12.75" customHeight="1"/>
    <row r="1385" ht="12.75" customHeight="1"/>
    <row r="1386" ht="12.75" customHeight="1"/>
    <row r="1387" ht="12.75" customHeight="1"/>
    <row r="1388" ht="12.75" customHeight="1"/>
    <row r="1389" ht="12.75" customHeight="1"/>
    <row r="1390" ht="12.75" customHeight="1"/>
    <row r="1391" ht="12.75" customHeight="1"/>
    <row r="1392" ht="12.75" customHeight="1"/>
    <row r="1393" ht="12.75" customHeight="1"/>
    <row r="1394" ht="12.75" customHeight="1"/>
    <row r="1395" ht="12.75" customHeight="1"/>
    <row r="1396" ht="12.75" customHeight="1"/>
    <row r="1397" ht="12.75" customHeight="1"/>
    <row r="1398" ht="12.75" customHeight="1"/>
    <row r="1399" ht="12.75" customHeight="1"/>
    <row r="1400" ht="12.75" customHeight="1"/>
    <row r="1401" ht="12.75" customHeight="1"/>
    <row r="1402" ht="12.75" customHeight="1"/>
    <row r="1403" ht="12.75" customHeight="1"/>
    <row r="1404" ht="12.75" customHeight="1"/>
    <row r="1405" ht="12.75" customHeight="1"/>
    <row r="1406" ht="12.75" customHeight="1"/>
    <row r="1407" ht="12.75" customHeight="1"/>
    <row r="1408" ht="12.75" customHeight="1"/>
    <row r="1409" ht="12.75" customHeight="1"/>
    <row r="1410" ht="12.75" customHeight="1"/>
    <row r="1411" ht="21.75" customHeight="1"/>
    <row r="1412" ht="12.75" customHeight="1"/>
    <row r="1413" ht="12.75" customHeight="1"/>
    <row r="1414" ht="15" customHeight="1"/>
    <row r="1415" ht="15" customHeight="1"/>
    <row r="1416" ht="15" customHeight="1"/>
    <row r="1417" ht="12.75" customHeight="1"/>
    <row r="1418" ht="12.75" customHeight="1"/>
    <row r="1419" ht="12.75" customHeight="1"/>
    <row r="1420" ht="12.75" customHeight="1"/>
    <row r="1421" ht="12.75" customHeight="1"/>
    <row r="1422" ht="12.75" customHeight="1"/>
    <row r="1423" ht="12.75" customHeight="1"/>
    <row r="1424" ht="12.75" customHeight="1"/>
    <row r="1425" ht="12.75" customHeight="1"/>
    <row r="1426" ht="12.75" customHeight="1"/>
    <row r="1427" ht="12.75" customHeight="1"/>
    <row r="1428" ht="12.75" customHeight="1"/>
    <row r="1429" ht="12.75" customHeight="1"/>
    <row r="1430" ht="12.75" customHeight="1"/>
    <row r="1431" ht="15" customHeight="1"/>
    <row r="1432" ht="15" customHeight="1"/>
    <row r="1433" ht="15" customHeight="1"/>
    <row r="1434" ht="15" customHeight="1"/>
    <row r="1435" ht="15" customHeight="1"/>
    <row r="1436" ht="21.75" customHeight="1"/>
    <row r="1437" ht="84" customHeight="1"/>
    <row r="1438" ht="36" customHeight="1"/>
    <row r="1439" ht="15.75" customHeight="1"/>
    <row r="1440" ht="12.75" customHeight="1"/>
    <row r="1441" ht="15" customHeight="1"/>
    <row r="1442" ht="24" customHeight="1"/>
    <row r="1443" ht="36" customHeight="1"/>
    <row r="1444" ht="24" customHeight="1"/>
    <row r="1445" ht="36" customHeight="1"/>
    <row r="1446" ht="36" customHeight="1"/>
    <row r="1447" ht="15" customHeight="1"/>
    <row r="1448" ht="15" customHeight="1"/>
    <row r="1449" ht="15" customHeight="1"/>
    <row r="1450" ht="15" customHeight="1"/>
    <row r="1451" ht="15" customHeight="1"/>
    <row r="1452" ht="15" customHeight="1"/>
    <row r="1453" ht="15" customHeight="1"/>
    <row r="1454" ht="15" customHeight="1"/>
    <row r="1455" ht="15" customHeight="1"/>
    <row r="1456" ht="15" customHeight="1"/>
    <row r="1457" ht="15" customHeight="1"/>
    <row r="1458" ht="15" customHeight="1"/>
    <row r="1459" ht="36" customHeight="1"/>
    <row r="1460" ht="36" customHeight="1"/>
    <row r="1461" ht="12.75" customHeight="1"/>
    <row r="1462" ht="48" customHeight="1"/>
    <row r="1463" ht="24" customHeight="1"/>
    <row r="1464" ht="36" customHeight="1"/>
    <row r="1465" ht="24" customHeight="1"/>
    <row r="1466" ht="36" customHeight="1"/>
    <row r="1467" ht="36" customHeight="1"/>
    <row r="1468" ht="24" customHeight="1"/>
    <row r="1469" ht="36" customHeight="1"/>
    <row r="1470" ht="36" customHeight="1"/>
    <row r="1471" ht="36" customHeight="1"/>
    <row r="1472" ht="36" customHeight="1"/>
    <row r="1473" ht="12.75" customHeight="1"/>
    <row r="1474" ht="12.75" customHeight="1"/>
    <row r="1475" ht="12.75" customHeight="1"/>
    <row r="1476" ht="12.75" customHeight="1"/>
    <row r="1477" ht="12.75" customHeight="1"/>
    <row r="1478" ht="24" customHeight="1"/>
    <row r="1479" ht="24" customHeight="1"/>
    <row r="1480" ht="12.75" customHeight="1"/>
    <row r="1481" ht="12.75" customHeight="1"/>
    <row r="1482" ht="12.75" customHeight="1"/>
    <row r="1483" ht="12.75" customHeight="1"/>
    <row r="1484" ht="12.75" customHeight="1"/>
    <row r="1485" ht="12.75" customHeight="1"/>
    <row r="1486" ht="12.75" customHeight="1"/>
    <row r="1487" ht="12.75" customHeight="1"/>
    <row r="1488" ht="12.75" customHeight="1"/>
    <row r="1489" ht="12.75" customHeight="1"/>
    <row r="1490" ht="12.75" customHeight="1"/>
    <row r="1491" ht="12.75" customHeight="1"/>
    <row r="1492" ht="12.75" customHeight="1"/>
    <row r="1493" ht="12.75" customHeight="1"/>
    <row r="1494" ht="12.75" customHeight="1"/>
    <row r="1495" ht="12.75" customHeight="1"/>
    <row r="1496" ht="21.75" customHeight="1"/>
    <row r="1497" ht="36" customHeight="1"/>
    <row r="1498" ht="12.75" customHeight="1"/>
    <row r="1499" ht="12.75" customHeight="1"/>
    <row r="1500" ht="12.75" customHeight="1"/>
    <row r="1501" ht="12.75" customHeight="1"/>
    <row r="1502" ht="12.75" customHeight="1"/>
    <row r="1503" ht="12.75" customHeight="1"/>
    <row r="1504" ht="12.75" customHeight="1"/>
    <row r="1505" ht="12.75" customHeight="1"/>
    <row r="1506" ht="12.75" customHeight="1"/>
    <row r="1507" ht="12.75" customHeight="1"/>
    <row r="1508" ht="12.75" customHeight="1"/>
    <row r="1509" ht="12.75" customHeight="1"/>
    <row r="1510" ht="12.75" customHeight="1"/>
    <row r="1511" ht="12.75" customHeight="1"/>
    <row r="1512" ht="12.75" customHeight="1"/>
    <row r="1513" ht="24" customHeight="1"/>
    <row r="1514" ht="24" customHeight="1"/>
    <row r="1515" ht="12.75" customHeight="1"/>
    <row r="1516" ht="12.75" customHeight="1"/>
    <row r="1517" ht="12.75" customHeight="1"/>
    <row r="1518" ht="12.75" customHeight="1"/>
    <row r="1519" ht="12.75" customHeight="1"/>
    <row r="1520" ht="12.75" customHeight="1"/>
    <row r="1521" ht="12.75" customHeight="1"/>
    <row r="1522" ht="12.75" customHeight="1"/>
    <row r="1523" ht="15" customHeight="1"/>
    <row r="1524" ht="12.75" customHeight="1"/>
    <row r="1525" ht="12.75" customHeight="1"/>
    <row r="1526" ht="12.75" customHeight="1"/>
    <row r="1527" ht="12.75" customHeight="1"/>
    <row r="1528" ht="12.75" customHeight="1"/>
    <row r="1529" ht="12.75" customHeight="1"/>
    <row r="1530" ht="12.75" customHeight="1"/>
    <row r="1531" ht="12.75" customHeight="1"/>
    <row r="1532" ht="12.75" customHeight="1"/>
    <row r="1533" ht="12.75" customHeight="1"/>
    <row r="1534" ht="12.75" customHeight="1"/>
    <row r="1535" ht="12.75" customHeight="1"/>
    <row r="1536" ht="12.75" customHeight="1"/>
    <row r="1537" ht="12.75" customHeight="1"/>
    <row r="1538" ht="12.75" customHeight="1"/>
    <row r="1539" ht="12.75" customHeight="1"/>
    <row r="1540" ht="12.75" customHeight="1"/>
    <row r="1541" ht="12.75" customHeight="1"/>
    <row r="1542" ht="12.75" customHeight="1"/>
    <row r="1543" ht="12.75" customHeight="1"/>
    <row r="1544" ht="12.75" customHeight="1"/>
    <row r="1545" ht="12.75" customHeight="1"/>
    <row r="1546" ht="12.75" customHeight="1"/>
    <row r="1547" ht="12.75" customHeight="1"/>
    <row r="1548" ht="12.75" customHeight="1"/>
    <row r="1549" ht="12.75" customHeight="1"/>
    <row r="1550" ht="12.75" customHeight="1"/>
    <row r="1551" ht="12.75" customHeight="1"/>
    <row r="1552" ht="12.75" customHeight="1"/>
    <row r="1553" ht="12.75" customHeight="1"/>
    <row r="1554" ht="12.75" customHeight="1"/>
    <row r="1555" ht="12.75" customHeight="1"/>
    <row r="1556" ht="12.75" customHeight="1"/>
    <row r="1557" ht="12.75" customHeight="1"/>
    <row r="1558" ht="12.75" customHeight="1"/>
    <row r="1559" ht="12.75" customHeight="1"/>
    <row r="1560" ht="12.75" customHeight="1"/>
    <row r="1561" ht="12.75" customHeight="1"/>
    <row r="1562" ht="12.75" customHeight="1"/>
    <row r="1563" ht="12.75" customHeight="1"/>
    <row r="1564" ht="12.75" customHeight="1"/>
    <row r="1565" ht="12.75" customHeight="1"/>
    <row r="1566" ht="12.75" customHeight="1"/>
    <row r="1567" ht="12.75" customHeight="1"/>
    <row r="1568" ht="12.75" customHeight="1"/>
    <row r="1569" ht="12.75" customHeight="1"/>
    <row r="1570" ht="12.75" customHeight="1"/>
    <row r="1571" ht="12.75" customHeight="1"/>
    <row r="1572" ht="12.75" customHeight="1"/>
    <row r="1573" ht="12.75" customHeight="1"/>
    <row r="1574" ht="12.75" customHeight="1"/>
    <row r="1575" ht="12.75" customHeight="1"/>
    <row r="1576" ht="12.75" customHeight="1"/>
    <row r="1577" ht="12.75" customHeight="1"/>
  </sheetData>
  <autoFilter ref="A8:AM8"/>
  <mergeCells count="35">
    <mergeCell ref="A1:AK1"/>
    <mergeCell ref="A2:AK2"/>
    <mergeCell ref="A3:A7"/>
    <mergeCell ref="B3:B7"/>
    <mergeCell ref="C3:C6"/>
    <mergeCell ref="AE3:AI3"/>
    <mergeCell ref="AJ3:AJ6"/>
    <mergeCell ref="AK3:AK6"/>
    <mergeCell ref="D4:D6"/>
    <mergeCell ref="E4:AD4"/>
    <mergeCell ref="AE4:AE6"/>
    <mergeCell ref="AF4:AI4"/>
    <mergeCell ref="E5:E6"/>
    <mergeCell ref="F5:Q5"/>
    <mergeCell ref="R5:S6"/>
    <mergeCell ref="T5:U6"/>
    <mergeCell ref="V5:W6"/>
    <mergeCell ref="X5:Y6"/>
    <mergeCell ref="Z5:Z6"/>
    <mergeCell ref="AA5:AB6"/>
    <mergeCell ref="AC5:AC6"/>
    <mergeCell ref="AD5:AD6"/>
    <mergeCell ref="AF5:AF6"/>
    <mergeCell ref="AG5:AG6"/>
    <mergeCell ref="AH5:AH6"/>
    <mergeCell ref="AI5:AI6"/>
    <mergeCell ref="P6:Q6"/>
    <mergeCell ref="A9:B9"/>
    <mergeCell ref="A17:B17"/>
    <mergeCell ref="A29:B29"/>
    <mergeCell ref="F6:G6"/>
    <mergeCell ref="H6:I6"/>
    <mergeCell ref="J6:K6"/>
    <mergeCell ref="L6:M6"/>
    <mergeCell ref="N6:O6"/>
  </mergeCells>
  <pageMargins left="0.70866141732283472" right="0.70866141732283472" top="0.74803149606299213" bottom="0.74803149606299213" header="0.31496062992125984" footer="0.31496062992125984"/>
  <pageSetup paperSize="9" scale="3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Z276"/>
  <sheetViews>
    <sheetView workbookViewId="0">
      <selection activeCell="AE117" sqref="AE117"/>
    </sheetView>
  </sheetViews>
  <sheetFormatPr defaultRowHeight="15"/>
  <cols>
    <col min="1" max="1" width="29.5703125" customWidth="1"/>
    <col min="2" max="2" width="26.140625" customWidth="1"/>
    <col min="3" max="3" width="0.140625" customWidth="1"/>
    <col min="4" max="13" width="9.140625" hidden="1" customWidth="1"/>
  </cols>
  <sheetData>
    <row r="3" spans="1:26" ht="409.5">
      <c r="A3" s="136" t="s">
        <v>17</v>
      </c>
      <c r="B3" s="136" t="s">
        <v>18</v>
      </c>
      <c r="C3" s="137" t="s">
        <v>19</v>
      </c>
      <c r="D3" s="137"/>
      <c r="E3" s="137"/>
      <c r="F3" s="137"/>
      <c r="G3" s="138" t="s">
        <v>20</v>
      </c>
      <c r="H3" s="138" t="s">
        <v>21</v>
      </c>
      <c r="I3" s="138" t="s">
        <v>22</v>
      </c>
      <c r="J3" s="136" t="s">
        <v>23</v>
      </c>
      <c r="K3" s="136"/>
      <c r="L3" s="136"/>
      <c r="M3" s="136"/>
      <c r="N3" s="136" t="s">
        <v>24</v>
      </c>
      <c r="O3" s="136"/>
      <c r="P3" s="136"/>
      <c r="Q3" s="138" t="s">
        <v>25</v>
      </c>
      <c r="R3" s="136" t="s">
        <v>26</v>
      </c>
      <c r="S3" s="136"/>
      <c r="T3" s="136"/>
      <c r="U3" s="136"/>
      <c r="V3" s="138" t="s">
        <v>27</v>
      </c>
      <c r="W3" s="136" t="s">
        <v>28</v>
      </c>
      <c r="X3" s="136"/>
      <c r="Y3" s="136"/>
      <c r="Z3" s="136"/>
    </row>
    <row r="4" spans="1:26" ht="167.25">
      <c r="A4" s="136"/>
      <c r="B4" s="136"/>
      <c r="C4" s="136" t="s">
        <v>29</v>
      </c>
      <c r="D4" s="136" t="s">
        <v>30</v>
      </c>
      <c r="E4" s="136"/>
      <c r="F4" s="136"/>
      <c r="G4" s="138"/>
      <c r="H4" s="138"/>
      <c r="I4" s="138"/>
      <c r="J4" s="138" t="s">
        <v>29</v>
      </c>
      <c r="K4" s="139" t="s">
        <v>31</v>
      </c>
      <c r="L4" s="140"/>
      <c r="M4" s="141"/>
      <c r="N4" s="137" t="s">
        <v>31</v>
      </c>
      <c r="O4" s="137"/>
      <c r="P4" s="137"/>
      <c r="Q4" s="138"/>
      <c r="R4" s="136" t="s">
        <v>29</v>
      </c>
      <c r="S4" s="137" t="s">
        <v>31</v>
      </c>
      <c r="T4" s="137"/>
      <c r="U4" s="137"/>
      <c r="V4" s="138"/>
      <c r="W4" s="138" t="s">
        <v>32</v>
      </c>
      <c r="X4" s="137" t="s">
        <v>31</v>
      </c>
      <c r="Y4" s="137"/>
      <c r="Z4" s="137"/>
    </row>
    <row r="5" spans="1:26" ht="185.25">
      <c r="A5" s="136"/>
      <c r="B5" s="136"/>
      <c r="C5" s="136"/>
      <c r="D5" s="138" t="s">
        <v>33</v>
      </c>
      <c r="E5" s="138" t="s">
        <v>34</v>
      </c>
      <c r="F5" s="138" t="s">
        <v>35</v>
      </c>
      <c r="G5" s="138"/>
      <c r="H5" s="138"/>
      <c r="I5" s="138"/>
      <c r="J5" s="138"/>
      <c r="K5" s="142" t="s">
        <v>36</v>
      </c>
      <c r="L5" s="142" t="s">
        <v>37</v>
      </c>
      <c r="M5" s="142" t="s">
        <v>38</v>
      </c>
      <c r="N5" s="143" t="s">
        <v>39</v>
      </c>
      <c r="O5" s="138" t="s">
        <v>40</v>
      </c>
      <c r="P5" s="138" t="s">
        <v>41</v>
      </c>
      <c r="Q5" s="138"/>
      <c r="R5" s="144"/>
      <c r="S5" s="145" t="s">
        <v>42</v>
      </c>
      <c r="T5" s="145" t="s">
        <v>43</v>
      </c>
      <c r="U5" s="145" t="s">
        <v>44</v>
      </c>
      <c r="V5" s="138"/>
      <c r="W5" s="138"/>
      <c r="X5" s="138" t="s">
        <v>45</v>
      </c>
      <c r="Y5" s="142" t="s">
        <v>46</v>
      </c>
      <c r="Z5" s="142" t="s">
        <v>47</v>
      </c>
    </row>
    <row r="6" spans="1:26" ht="48">
      <c r="A6" s="136"/>
      <c r="B6" s="136"/>
      <c r="C6" s="136" t="s">
        <v>48</v>
      </c>
      <c r="D6" s="136" t="s">
        <v>48</v>
      </c>
      <c r="E6" s="136" t="s">
        <v>48</v>
      </c>
      <c r="F6" s="136" t="s">
        <v>48</v>
      </c>
      <c r="G6" s="136" t="s">
        <v>48</v>
      </c>
      <c r="H6" s="136" t="s">
        <v>48</v>
      </c>
      <c r="I6" s="136" t="s">
        <v>49</v>
      </c>
      <c r="J6" s="136" t="s">
        <v>49</v>
      </c>
      <c r="K6" s="136" t="s">
        <v>49</v>
      </c>
      <c r="L6" s="136" t="s">
        <v>49</v>
      </c>
      <c r="M6" s="136" t="s">
        <v>49</v>
      </c>
      <c r="N6" s="146" t="s">
        <v>50</v>
      </c>
      <c r="O6" s="136" t="s">
        <v>50</v>
      </c>
      <c r="P6" s="136" t="s">
        <v>50</v>
      </c>
      <c r="Q6" s="136" t="s">
        <v>50</v>
      </c>
      <c r="R6" s="136" t="s">
        <v>49</v>
      </c>
      <c r="S6" s="136" t="s">
        <v>49</v>
      </c>
      <c r="T6" s="136" t="s">
        <v>49</v>
      </c>
      <c r="U6" s="136" t="s">
        <v>49</v>
      </c>
      <c r="V6" s="136" t="s">
        <v>49</v>
      </c>
      <c r="W6" s="136" t="s">
        <v>49</v>
      </c>
      <c r="X6" s="136" t="s">
        <v>49</v>
      </c>
      <c r="Y6" s="136" t="s">
        <v>49</v>
      </c>
      <c r="Z6" s="136" t="s">
        <v>49</v>
      </c>
    </row>
    <row r="7" spans="1:26">
      <c r="A7" s="136">
        <v>1</v>
      </c>
      <c r="B7" s="136">
        <v>2</v>
      </c>
      <c r="C7" s="136">
        <v>3</v>
      </c>
      <c r="D7" s="136">
        <v>4</v>
      </c>
      <c r="E7" s="136">
        <v>5</v>
      </c>
      <c r="F7" s="136">
        <v>6</v>
      </c>
      <c r="G7" s="136">
        <v>7</v>
      </c>
      <c r="H7" s="136">
        <v>8</v>
      </c>
      <c r="I7" s="136">
        <v>9</v>
      </c>
      <c r="J7" s="136">
        <v>10</v>
      </c>
      <c r="K7" s="136">
        <v>11</v>
      </c>
      <c r="L7" s="136">
        <v>12</v>
      </c>
      <c r="M7" s="136">
        <v>13</v>
      </c>
      <c r="N7" s="146">
        <v>14</v>
      </c>
      <c r="O7" s="136">
        <v>15</v>
      </c>
      <c r="P7" s="136">
        <v>16</v>
      </c>
      <c r="Q7" s="136">
        <v>17</v>
      </c>
      <c r="R7" s="136">
        <v>18</v>
      </c>
      <c r="S7" s="136">
        <v>19</v>
      </c>
      <c r="T7" s="136">
        <v>20</v>
      </c>
      <c r="U7" s="136">
        <v>21</v>
      </c>
      <c r="V7" s="136">
        <v>22</v>
      </c>
      <c r="W7" s="136">
        <v>23</v>
      </c>
      <c r="X7" s="136">
        <v>24</v>
      </c>
      <c r="Y7" s="136">
        <v>25</v>
      </c>
      <c r="Z7" s="136">
        <v>26</v>
      </c>
    </row>
    <row r="8" spans="1:26" ht="1.5" customHeight="1">
      <c r="A8" s="147" t="s">
        <v>145</v>
      </c>
      <c r="B8" s="147"/>
      <c r="C8" s="148"/>
      <c r="D8" s="148"/>
      <c r="E8" s="148"/>
      <c r="F8" s="148"/>
      <c r="G8" s="148"/>
      <c r="H8" s="149"/>
      <c r="I8" s="136"/>
      <c r="J8" s="149"/>
      <c r="K8" s="149"/>
      <c r="L8" s="149"/>
      <c r="M8" s="149"/>
      <c r="N8" s="136"/>
      <c r="O8" s="136"/>
      <c r="P8" s="136"/>
      <c r="Q8" s="149"/>
      <c r="R8" s="136"/>
      <c r="S8" s="150"/>
      <c r="T8" s="150"/>
      <c r="U8" s="150"/>
      <c r="V8" s="151">
        <f>V9+V10+V11</f>
        <v>1849317760</v>
      </c>
      <c r="W8" s="151">
        <f>W9+W10+W11</f>
        <v>10496276835.436001</v>
      </c>
      <c r="X8" s="151">
        <f>X9+X10+X11</f>
        <v>9081682956.7859993</v>
      </c>
      <c r="Y8" s="151">
        <f>Y9+Y10+Y11</f>
        <v>201144692.84</v>
      </c>
      <c r="Z8" s="151">
        <f>Z9+Z10+Z11</f>
        <v>1230981460.49</v>
      </c>
    </row>
    <row r="9" spans="1:26" hidden="1">
      <c r="A9" s="152" t="s">
        <v>146</v>
      </c>
      <c r="B9" s="152"/>
      <c r="C9" s="153">
        <f>C14+C19+C24+C29+C34+C39+C44+C49+C54+C59+C64+C69+C74+C79+C84+C89+C94+C99+C104+C109+C114+C119+C124+C129+C134+C139+C144+C149+C154+C159+C164+C169+C174+C179+C184+C189+C194+C199+C204+C209+C214+C219+C224+C229+C234+C239+C244+C249+C254+C259+C264+C269</f>
        <v>48442882.139999963</v>
      </c>
      <c r="D9" s="153">
        <f>D14+D19+D24+D29+D34+D39+D44+D49+D54+D59+D64+D69+D74+D79+D84+D89+D94+D99+D104+D109+D114+D119+D124+D129+D134+D139+D144+D149+D154+D159+D164+D169+D174+D179+D184+D189+D194+D199+D204+D209+D214+D219+D224+D229+D234+D239+D244+D249+D254+D259+D264+D269</f>
        <v>42345164.559999973</v>
      </c>
      <c r="E9" s="153">
        <f>E14+E19+E24+E29+E34+E39+E44+E49+E54+E59+E64+E69+E74+E79+E84+E89+E94+E99+E104+E109+E114+E119+E124+E129+E134+E139+E144+E149+E154+E159+E164+E169+E174+E179+E184+E189+E194+E199+E204+E209+E214+E219+E224+E229+E234+E239+E244+E249+E254+E259+E264+E269</f>
        <v>1459529.47</v>
      </c>
      <c r="F9" s="153">
        <f>F14+F19+F24+F29+F34+F39+F44+F49+F54+F59+F64+F69+F74+F79+F84+F89+F94+F99+F104+F109+F114+F119+F124+F129+F134+F139+F144+F149+F154+F159+F164+F169+F174+F179+F184+F189+F194+F199+F204+F209+F214+F219+F224+F229+F234+F239+F244+F249+F254+F259+F264+F269</f>
        <v>4638188.1100000013</v>
      </c>
      <c r="G9" s="153">
        <f>G14+G19+G24+G29+G34+G39+G44+G49+G54+G59+G64+G69+G74+G79+G84+G89+G94+G99+G104+G109+G114+G119+G124+G129+G134+G139+G144+G149+G154+G159+G164+G169+G174+G179+G184+G189+G194+G199+G204+G209+G214+G219+G224+G229+G234+G239+G244+G249+G254+G259+G264+G269</f>
        <v>4355.7</v>
      </c>
      <c r="H9" s="153"/>
      <c r="I9" s="154">
        <v>6.3</v>
      </c>
      <c r="J9" s="153">
        <f t="shared" ref="J9:M11" si="0">J14+J19+J24+J29+J34+J39+J44+J49+J54+J59+J64+J69+J74+J79+J84+J89+J94+J99+J104+J109+J114+J119+J124+J129+J134+J139+J144+J149+J154+J159+J164+J169+J174+J179+J184+J189+J194+J199+J204+J209+J214+J219+J224+J229+J234+J239+J244+J249+J254+J259+J264+J269</f>
        <v>305190159</v>
      </c>
      <c r="K9" s="153">
        <f t="shared" si="0"/>
        <v>266774550</v>
      </c>
      <c r="L9" s="153">
        <f t="shared" si="0"/>
        <v>9195034</v>
      </c>
      <c r="M9" s="153">
        <f t="shared" si="0"/>
        <v>29220575</v>
      </c>
      <c r="N9" s="153"/>
      <c r="O9" s="153"/>
      <c r="P9" s="153"/>
      <c r="Q9" s="153">
        <v>95</v>
      </c>
      <c r="R9" s="153"/>
      <c r="S9" s="153"/>
      <c r="T9" s="153"/>
      <c r="U9" s="153"/>
      <c r="V9" s="153">
        <f t="shared" ref="V9:Z11" si="1">V14+V19+V24+V29+V34+V39+V44+V49+V54+V59+V64+V69+V74+V79+V84+V89+V94+V99+V104+V109+V114+V119+V124+V129+V134+V139+V144+V149+V154+V159+V164+V169+V174+V179+V184+V189+V194+V199+V204+V209+V214+V219+V224+V229+V234+V239+V244+V249+V254+V259+V264+V269</f>
        <v>1593984570</v>
      </c>
      <c r="W9" s="153">
        <f t="shared" si="1"/>
        <v>4199518075</v>
      </c>
      <c r="X9" s="153">
        <f t="shared" si="1"/>
        <v>4074583805</v>
      </c>
      <c r="Y9" s="153">
        <f>Y14+Y19+Y24+Y29+Y34+Y39+Y44+Y49+Y54+Y59+Y64+Y69+Y74+Y79+Y84+Y89+Y94+Y99+Y104+Y109+Y114+Y119+Y124+Y129+Y134+Y139+Y144+Y149+Y154+Y159+Y164+Y169+Y174+Y179+Y184+Y189+Y194+Y199+Y204+Y209+Y214+Y219+Y224+Y229+Y234+Y239+Y244+Y249+Y254+Y259+Y264+Y269</f>
        <v>52002350.840000004</v>
      </c>
      <c r="Z9" s="153">
        <f t="shared" si="1"/>
        <v>90464193.840000004</v>
      </c>
    </row>
    <row r="10" spans="1:26" hidden="1">
      <c r="A10" s="152" t="s">
        <v>147</v>
      </c>
      <c r="B10" s="152"/>
      <c r="C10" s="153">
        <f t="shared" ref="C10:F11" si="2">C15+C20+C25+C30+C35+C40+C45+C50+C55+C60+C65+C70+C75+C80+C85+C90+C95+C100+C105+C110+C115+C120+C125+C130+C135+C140+C145+C150+C155+C160+C165+C170+C175+C180+C185+C190+C195+C200+C205+C210+C215+C220+C225+C230+C235+C240+C245+C250+C255+C260+C265+C270</f>
        <v>48332566.099999964</v>
      </c>
      <c r="D10" s="153">
        <f t="shared" si="2"/>
        <v>41014541.959999971</v>
      </c>
      <c r="E10" s="153">
        <f t="shared" si="2"/>
        <v>1495543.2599999998</v>
      </c>
      <c r="F10" s="153">
        <f t="shared" si="2"/>
        <v>5822480.8800000008</v>
      </c>
      <c r="G10" s="153"/>
      <c r="H10" s="153"/>
      <c r="I10" s="154">
        <v>6.3</v>
      </c>
      <c r="J10" s="153">
        <f t="shared" si="0"/>
        <v>304447518</v>
      </c>
      <c r="K10" s="153">
        <f t="shared" si="0"/>
        <v>258391619</v>
      </c>
      <c r="L10" s="153">
        <f t="shared" si="0"/>
        <v>9421922</v>
      </c>
      <c r="M10" s="153">
        <f t="shared" si="0"/>
        <v>36681623</v>
      </c>
      <c r="N10" s="153"/>
      <c r="O10" s="153"/>
      <c r="P10" s="153"/>
      <c r="Q10" s="153">
        <v>95</v>
      </c>
      <c r="R10" s="153"/>
      <c r="S10" s="153"/>
      <c r="T10" s="153"/>
      <c r="U10" s="153"/>
      <c r="V10" s="153">
        <f t="shared" si="1"/>
        <v>132126816</v>
      </c>
      <c r="W10" s="153">
        <f t="shared" si="1"/>
        <v>2831462843.6500001</v>
      </c>
      <c r="X10" s="153">
        <f t="shared" si="1"/>
        <v>2414748877</v>
      </c>
      <c r="Y10" s="153">
        <f>Y15+Y20+Y25+Y30+Y35+Y40+Y45+Y50+Y55+Y60+Y65+Y70+Y75+Y80+Y85+Y90+Y95+Y100+Y105+Y110+Y115+Y120+Y125+Y130+Y135+Y140+Y145+Y150+Y155+Y160+Y165+Y170+Y175+Y180+Y185+Y190+Y195+Y200+Y205+Y210+Y215+Y220+Y225+Y230+Y235+Y240+Y245+Y250+Y255+Y260+Y265+Y270</f>
        <v>65868569</v>
      </c>
      <c r="Z10" s="153">
        <f t="shared" si="1"/>
        <v>350845397.64999998</v>
      </c>
    </row>
    <row r="11" spans="1:26" hidden="1">
      <c r="A11" s="152" t="s">
        <v>148</v>
      </c>
      <c r="B11" s="152"/>
      <c r="C11" s="153">
        <f t="shared" si="2"/>
        <v>48369068.49999997</v>
      </c>
      <c r="D11" s="153">
        <f t="shared" si="2"/>
        <v>41034915.639999971</v>
      </c>
      <c r="E11" s="153">
        <f t="shared" si="2"/>
        <v>1495543.2599999998</v>
      </c>
      <c r="F11" s="153">
        <f t="shared" si="2"/>
        <v>5838609.6000000006</v>
      </c>
      <c r="G11" s="153"/>
      <c r="H11" s="153"/>
      <c r="I11" s="154">
        <v>6.3</v>
      </c>
      <c r="J11" s="153">
        <f t="shared" si="0"/>
        <v>304677482</v>
      </c>
      <c r="K11" s="153">
        <f t="shared" si="0"/>
        <v>258519972</v>
      </c>
      <c r="L11" s="153">
        <f t="shared" si="0"/>
        <v>9421922</v>
      </c>
      <c r="M11" s="153">
        <f t="shared" si="0"/>
        <v>36783234</v>
      </c>
      <c r="N11" s="153"/>
      <c r="O11" s="153"/>
      <c r="P11" s="153"/>
      <c r="Q11" s="153">
        <v>95</v>
      </c>
      <c r="R11" s="153"/>
      <c r="S11" s="153"/>
      <c r="T11" s="153"/>
      <c r="U11" s="153"/>
      <c r="V11" s="153">
        <f t="shared" si="1"/>
        <v>123206374</v>
      </c>
      <c r="W11" s="153">
        <f t="shared" si="1"/>
        <v>3465295916.7860003</v>
      </c>
      <c r="X11" s="153">
        <f t="shared" si="1"/>
        <v>2592350274.7860003</v>
      </c>
      <c r="Y11" s="153">
        <f t="shared" si="1"/>
        <v>83273773</v>
      </c>
      <c r="Z11" s="153">
        <f t="shared" si="1"/>
        <v>789671869</v>
      </c>
    </row>
    <row r="12" spans="1:26" ht="24">
      <c r="A12" s="147">
        <v>1</v>
      </c>
      <c r="B12" s="155" t="s">
        <v>149</v>
      </c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7"/>
    </row>
    <row r="13" spans="1:26" ht="36">
      <c r="A13" s="147" t="s">
        <v>150</v>
      </c>
      <c r="B13" s="147"/>
      <c r="C13" s="148"/>
      <c r="D13" s="148"/>
      <c r="E13" s="148"/>
      <c r="F13" s="148"/>
      <c r="G13" s="148"/>
      <c r="H13" s="149"/>
      <c r="I13" s="136"/>
      <c r="J13" s="149"/>
      <c r="K13" s="149"/>
      <c r="L13" s="149"/>
      <c r="M13" s="149"/>
      <c r="N13" s="136"/>
      <c r="O13" s="136"/>
      <c r="P13" s="136"/>
      <c r="Q13" s="158"/>
      <c r="R13" s="159"/>
      <c r="S13" s="160"/>
      <c r="T13" s="160"/>
      <c r="U13" s="160"/>
      <c r="V13" s="161">
        <v>6104824</v>
      </c>
      <c r="W13" s="161">
        <v>25775030</v>
      </c>
      <c r="X13" s="161">
        <v>25775030</v>
      </c>
      <c r="Y13" s="161"/>
      <c r="Z13" s="151"/>
    </row>
    <row r="14" spans="1:26">
      <c r="A14" s="162" t="s">
        <v>52</v>
      </c>
      <c r="B14" s="162"/>
      <c r="C14" s="148">
        <v>105366.12999999996</v>
      </c>
      <c r="D14" s="163">
        <v>105366.12999999996</v>
      </c>
      <c r="E14" s="164"/>
      <c r="F14" s="164"/>
      <c r="G14" s="165"/>
      <c r="H14" s="165"/>
      <c r="I14" s="165">
        <v>6.3</v>
      </c>
      <c r="J14" s="166">
        <v>663807</v>
      </c>
      <c r="K14" s="167">
        <v>663807</v>
      </c>
      <c r="L14" s="167"/>
      <c r="M14" s="167"/>
      <c r="N14" s="168">
        <v>80.83</v>
      </c>
      <c r="O14" s="169"/>
      <c r="P14" s="169"/>
      <c r="Q14" s="170">
        <v>95</v>
      </c>
      <c r="R14" s="171"/>
      <c r="S14" s="171"/>
      <c r="T14" s="171"/>
      <c r="U14" s="171"/>
      <c r="V14" s="172">
        <v>5424435</v>
      </c>
      <c r="W14" s="173">
        <v>11541164</v>
      </c>
      <c r="X14" s="172">
        <v>11541164</v>
      </c>
      <c r="Y14" s="172">
        <f>K14*0.8*0.95*12</f>
        <v>6053919.8399999999</v>
      </c>
      <c r="Z14" s="174">
        <f>Y14+V14</f>
        <v>11478354.84</v>
      </c>
    </row>
    <row r="15" spans="1:26">
      <c r="A15" s="162" t="s">
        <v>53</v>
      </c>
      <c r="B15" s="162"/>
      <c r="C15" s="148">
        <v>105366.12999999996</v>
      </c>
      <c r="D15" s="163">
        <v>105366.12999999996</v>
      </c>
      <c r="E15" s="163"/>
      <c r="F15" s="163"/>
      <c r="G15" s="163"/>
      <c r="H15" s="163"/>
      <c r="I15" s="163">
        <v>6.3</v>
      </c>
      <c r="J15" s="166">
        <v>663807</v>
      </c>
      <c r="K15" s="167">
        <v>663807</v>
      </c>
      <c r="L15" s="167"/>
      <c r="M15" s="167"/>
      <c r="N15" s="175">
        <v>90</v>
      </c>
      <c r="O15" s="169">
        <v>82</v>
      </c>
      <c r="P15" s="169"/>
      <c r="Q15" s="170">
        <v>95</v>
      </c>
      <c r="R15" s="176"/>
      <c r="S15" s="177"/>
      <c r="T15" s="177"/>
      <c r="U15" s="177"/>
      <c r="V15" s="172">
        <v>321933</v>
      </c>
      <c r="W15" s="173">
        <v>7064750</v>
      </c>
      <c r="X15" s="172">
        <v>7064750</v>
      </c>
      <c r="Y15" s="170"/>
      <c r="Z15" s="169"/>
    </row>
    <row r="16" spans="1:26">
      <c r="A16" s="162" t="s">
        <v>54</v>
      </c>
      <c r="B16" s="162"/>
      <c r="C16" s="148">
        <v>105366.12999999996</v>
      </c>
      <c r="D16" s="163">
        <v>105366.12999999996</v>
      </c>
      <c r="E16" s="163"/>
      <c r="F16" s="163"/>
      <c r="G16" s="163"/>
      <c r="H16" s="163"/>
      <c r="I16" s="163">
        <v>6.3</v>
      </c>
      <c r="J16" s="166">
        <v>663807</v>
      </c>
      <c r="K16" s="167">
        <v>663807</v>
      </c>
      <c r="L16" s="167"/>
      <c r="M16" s="167"/>
      <c r="N16" s="175">
        <v>90</v>
      </c>
      <c r="O16" s="169">
        <v>83</v>
      </c>
      <c r="P16" s="169"/>
      <c r="Q16" s="170">
        <v>95</v>
      </c>
      <c r="R16" s="177"/>
      <c r="S16" s="177"/>
      <c r="T16" s="177"/>
      <c r="U16" s="177"/>
      <c r="V16" s="172">
        <v>358456</v>
      </c>
      <c r="W16" s="173">
        <v>7169116</v>
      </c>
      <c r="X16" s="172">
        <v>7169116</v>
      </c>
      <c r="Y16" s="171"/>
      <c r="Z16" s="146"/>
    </row>
    <row r="17" spans="1:26" ht="0.75" customHeight="1">
      <c r="A17" s="147">
        <v>2</v>
      </c>
      <c r="B17" s="155" t="s">
        <v>151</v>
      </c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7"/>
    </row>
    <row r="18" spans="1:26" ht="36" hidden="1">
      <c r="A18" s="147" t="s">
        <v>152</v>
      </c>
      <c r="B18" s="147"/>
      <c r="C18" s="148"/>
      <c r="D18" s="178"/>
      <c r="E18" s="178"/>
      <c r="F18" s="178"/>
      <c r="G18" s="148"/>
      <c r="H18" s="149"/>
      <c r="I18" s="136"/>
      <c r="J18" s="149"/>
      <c r="K18" s="149"/>
      <c r="L18" s="167"/>
      <c r="M18" s="167"/>
      <c r="N18" s="136"/>
      <c r="O18" s="136"/>
      <c r="P18" s="136"/>
      <c r="Q18" s="149"/>
      <c r="R18" s="136"/>
      <c r="S18" s="150"/>
      <c r="T18" s="150"/>
      <c r="U18" s="150"/>
      <c r="V18" s="151">
        <f>V19+V20+V21</f>
        <v>1137428</v>
      </c>
      <c r="W18" s="151">
        <f t="shared" ref="W18:Z18" si="3">W19+W20+W21</f>
        <v>42216988</v>
      </c>
      <c r="X18" s="151">
        <f t="shared" si="3"/>
        <v>36546701</v>
      </c>
      <c r="Y18" s="151"/>
      <c r="Z18" s="151">
        <f t="shared" si="3"/>
        <v>5670287</v>
      </c>
    </row>
    <row r="19" spans="1:26" hidden="1">
      <c r="A19" s="162" t="s">
        <v>52</v>
      </c>
      <c r="B19" s="162"/>
      <c r="C19" s="148">
        <f t="shared" ref="C19:C81" si="4">D19+E19+F19</f>
        <v>249110.30999999982</v>
      </c>
      <c r="D19" s="163">
        <v>199860.87999999986</v>
      </c>
      <c r="E19" s="164">
        <v>1419.58</v>
      </c>
      <c r="F19" s="164">
        <v>47829.849999999991</v>
      </c>
      <c r="G19" s="165"/>
      <c r="H19" s="165"/>
      <c r="I19" s="165">
        <v>6.3</v>
      </c>
      <c r="J19" s="166">
        <f t="shared" ref="J19:J81" si="5">K19+L19+M19</f>
        <v>1569395</v>
      </c>
      <c r="K19" s="167">
        <f>ROUND(D19*I19,0)</f>
        <v>1259124</v>
      </c>
      <c r="L19" s="167">
        <f t="shared" ref="L19:L76" si="6">ROUND(E19*I19,)</f>
        <v>8943</v>
      </c>
      <c r="M19" s="167">
        <f t="shared" ref="M19:M81" si="7">FLOOR(F19*I19,1)</f>
        <v>301328</v>
      </c>
      <c r="N19" s="168">
        <v>86.79</v>
      </c>
      <c r="O19" s="169"/>
      <c r="P19" s="169"/>
      <c r="Q19" s="169">
        <v>95</v>
      </c>
      <c r="R19" s="149"/>
      <c r="S19" s="149"/>
      <c r="T19" s="149"/>
      <c r="U19" s="149"/>
      <c r="V19" s="179"/>
      <c r="W19" s="180">
        <f t="shared" ref="W19:W21" si="8">X19+Y19+Z19</f>
        <v>12457849</v>
      </c>
      <c r="X19" s="179">
        <f t="shared" ref="X19:X21" si="9">CEILING(K19*N19*Q19*12/10000+V19,1)</f>
        <v>12457849</v>
      </c>
      <c r="Y19" s="179"/>
      <c r="Z19" s="179"/>
    </row>
    <row r="20" spans="1:26" hidden="1">
      <c r="A20" s="162" t="s">
        <v>53</v>
      </c>
      <c r="B20" s="162"/>
      <c r="C20" s="148">
        <f t="shared" si="4"/>
        <v>245481.50999999983</v>
      </c>
      <c r="D20" s="163">
        <v>183660.22999999986</v>
      </c>
      <c r="E20" s="163">
        <v>1419.58</v>
      </c>
      <c r="F20" s="163">
        <v>60401.69999999999</v>
      </c>
      <c r="G20" s="163"/>
      <c r="H20" s="163"/>
      <c r="I20" s="163">
        <v>6.3</v>
      </c>
      <c r="J20" s="166">
        <f t="shared" si="5"/>
        <v>1546532</v>
      </c>
      <c r="K20" s="167">
        <v>1157059</v>
      </c>
      <c r="L20" s="167">
        <f t="shared" si="6"/>
        <v>8943</v>
      </c>
      <c r="M20" s="167">
        <f t="shared" si="7"/>
        <v>380530</v>
      </c>
      <c r="N20" s="169">
        <v>87</v>
      </c>
      <c r="O20" s="169"/>
      <c r="P20" s="169"/>
      <c r="Q20" s="169">
        <v>95</v>
      </c>
      <c r="R20" s="181"/>
      <c r="S20" s="181"/>
      <c r="T20" s="181"/>
      <c r="U20" s="181"/>
      <c r="V20" s="179">
        <v>655675</v>
      </c>
      <c r="W20" s="180">
        <f t="shared" si="8"/>
        <v>17801674</v>
      </c>
      <c r="X20" s="179">
        <f t="shared" si="9"/>
        <v>12131387</v>
      </c>
      <c r="Y20" s="169"/>
      <c r="Z20" s="169">
        <v>5670287</v>
      </c>
    </row>
    <row r="21" spans="1:26" hidden="1">
      <c r="A21" s="162" t="s">
        <v>54</v>
      </c>
      <c r="B21" s="162"/>
      <c r="C21" s="148">
        <f t="shared" si="4"/>
        <v>245481.50999999983</v>
      </c>
      <c r="D21" s="163">
        <v>183660.22999999986</v>
      </c>
      <c r="E21" s="163">
        <v>1419.58</v>
      </c>
      <c r="F21" s="163">
        <v>60401.69999999999</v>
      </c>
      <c r="G21" s="163"/>
      <c r="H21" s="163"/>
      <c r="I21" s="163">
        <v>6.3</v>
      </c>
      <c r="J21" s="166">
        <f t="shared" si="5"/>
        <v>1546532</v>
      </c>
      <c r="K21" s="167">
        <v>1157059</v>
      </c>
      <c r="L21" s="167">
        <f t="shared" si="6"/>
        <v>8943</v>
      </c>
      <c r="M21" s="167">
        <f t="shared" si="7"/>
        <v>380530</v>
      </c>
      <c r="N21" s="169">
        <v>87</v>
      </c>
      <c r="O21" s="169"/>
      <c r="P21" s="169"/>
      <c r="Q21" s="169">
        <v>95</v>
      </c>
      <c r="R21" s="181"/>
      <c r="S21" s="181"/>
      <c r="T21" s="181"/>
      <c r="U21" s="181"/>
      <c r="V21" s="179">
        <v>481753</v>
      </c>
      <c r="W21" s="180">
        <f t="shared" si="8"/>
        <v>11957465</v>
      </c>
      <c r="X21" s="179">
        <f t="shared" si="9"/>
        <v>11957465</v>
      </c>
      <c r="Y21" s="146"/>
      <c r="Z21" s="146"/>
    </row>
    <row r="22" spans="1:26" ht="24">
      <c r="A22" s="147">
        <v>3</v>
      </c>
      <c r="B22" s="155" t="s">
        <v>153</v>
      </c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7"/>
    </row>
    <row r="23" spans="1:26" ht="36">
      <c r="A23" s="147" t="s">
        <v>154</v>
      </c>
      <c r="B23" s="147"/>
      <c r="C23" s="148"/>
      <c r="D23" s="178"/>
      <c r="E23" s="178"/>
      <c r="F23" s="178"/>
      <c r="G23" s="148"/>
      <c r="H23" s="149"/>
      <c r="I23" s="136"/>
      <c r="J23" s="149"/>
      <c r="K23" s="149"/>
      <c r="L23" s="167"/>
      <c r="M23" s="167"/>
      <c r="N23" s="136"/>
      <c r="O23" s="136"/>
      <c r="P23" s="136"/>
      <c r="Q23" s="158"/>
      <c r="R23" s="159"/>
      <c r="S23" s="160"/>
      <c r="T23" s="160"/>
      <c r="U23" s="160"/>
      <c r="V23" s="161">
        <v>56818348</v>
      </c>
      <c r="W23" s="161">
        <v>236706521</v>
      </c>
      <c r="X23" s="161">
        <v>236706521</v>
      </c>
      <c r="Y23" s="151"/>
      <c r="Z23" s="151"/>
    </row>
    <row r="24" spans="1:26">
      <c r="A24" s="162" t="s">
        <v>52</v>
      </c>
      <c r="B24" s="162"/>
      <c r="C24" s="148">
        <v>1126355.22</v>
      </c>
      <c r="D24" s="163">
        <v>1072869.45</v>
      </c>
      <c r="E24" s="164">
        <v>21975.47</v>
      </c>
      <c r="F24" s="164">
        <v>31510.300000000003</v>
      </c>
      <c r="G24" s="165"/>
      <c r="H24" s="165"/>
      <c r="I24" s="165">
        <v>6.3</v>
      </c>
      <c r="J24" s="166">
        <v>7096037</v>
      </c>
      <c r="K24" s="167">
        <v>6759078</v>
      </c>
      <c r="L24" s="167">
        <v>138445</v>
      </c>
      <c r="M24" s="167">
        <v>198514</v>
      </c>
      <c r="N24" s="168">
        <v>75.62</v>
      </c>
      <c r="O24" s="169"/>
      <c r="P24" s="169"/>
      <c r="Q24" s="170">
        <v>95</v>
      </c>
      <c r="R24" s="173"/>
      <c r="S24" s="173"/>
      <c r="T24" s="173"/>
      <c r="U24" s="173"/>
      <c r="V24" s="182">
        <v>50441560</v>
      </c>
      <c r="W24" s="173">
        <v>107540788</v>
      </c>
      <c r="X24" s="182">
        <v>107540788</v>
      </c>
      <c r="Y24" s="179"/>
      <c r="Z24" s="179"/>
    </row>
    <row r="25" spans="1:26">
      <c r="A25" s="162" t="s">
        <v>53</v>
      </c>
      <c r="B25" s="162"/>
      <c r="C25" s="148">
        <v>1126355.2200000002</v>
      </c>
      <c r="D25" s="163">
        <v>1055032.82</v>
      </c>
      <c r="E25" s="163">
        <v>23502.280000000002</v>
      </c>
      <c r="F25" s="163">
        <v>47820.12</v>
      </c>
      <c r="G25" s="163"/>
      <c r="H25" s="163"/>
      <c r="I25" s="163">
        <v>6.3</v>
      </c>
      <c r="J25" s="166">
        <v>7096038</v>
      </c>
      <c r="K25" s="167">
        <v>6646707</v>
      </c>
      <c r="L25" s="167">
        <v>148064</v>
      </c>
      <c r="M25" s="167">
        <v>301267</v>
      </c>
      <c r="N25" s="175">
        <v>83</v>
      </c>
      <c r="O25" s="169">
        <v>76</v>
      </c>
      <c r="P25" s="169"/>
      <c r="Q25" s="170">
        <v>95</v>
      </c>
      <c r="R25" s="173"/>
      <c r="S25" s="173"/>
      <c r="T25" s="173"/>
      <c r="U25" s="170"/>
      <c r="V25" s="182">
        <v>3066728</v>
      </c>
      <c r="W25" s="173">
        <v>62964531</v>
      </c>
      <c r="X25" s="182">
        <v>62964531</v>
      </c>
      <c r="Y25" s="169"/>
      <c r="Z25" s="169"/>
    </row>
    <row r="26" spans="1:26">
      <c r="A26" s="162" t="s">
        <v>54</v>
      </c>
      <c r="B26" s="162"/>
      <c r="C26" s="148">
        <v>1126355.2200000002</v>
      </c>
      <c r="D26" s="163">
        <v>1055032.82</v>
      </c>
      <c r="E26" s="163">
        <v>23502.280000000002</v>
      </c>
      <c r="F26" s="163">
        <v>47820.12</v>
      </c>
      <c r="G26" s="163"/>
      <c r="H26" s="163"/>
      <c r="I26" s="163">
        <v>6.3</v>
      </c>
      <c r="J26" s="166">
        <v>7096038</v>
      </c>
      <c r="K26" s="167">
        <v>6646707</v>
      </c>
      <c r="L26" s="167">
        <v>148064</v>
      </c>
      <c r="M26" s="167">
        <v>301267</v>
      </c>
      <c r="N26" s="175">
        <v>83</v>
      </c>
      <c r="O26" s="169">
        <v>76</v>
      </c>
      <c r="P26" s="169"/>
      <c r="Q26" s="170">
        <v>95</v>
      </c>
      <c r="R26" s="173"/>
      <c r="S26" s="173"/>
      <c r="T26" s="173"/>
      <c r="U26" s="170"/>
      <c r="V26" s="182">
        <v>3310060</v>
      </c>
      <c r="W26" s="173">
        <v>66201202</v>
      </c>
      <c r="X26" s="182">
        <v>66201202</v>
      </c>
      <c r="Y26" s="146"/>
      <c r="Z26" s="146"/>
    </row>
    <row r="27" spans="1:26" ht="0.75" customHeight="1">
      <c r="A27" s="147">
        <v>4</v>
      </c>
      <c r="B27" s="155" t="s">
        <v>155</v>
      </c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7"/>
    </row>
    <row r="28" spans="1:26" ht="36" hidden="1">
      <c r="A28" s="147" t="s">
        <v>156</v>
      </c>
      <c r="B28" s="147"/>
      <c r="C28" s="148"/>
      <c r="D28" s="178"/>
      <c r="E28" s="178"/>
      <c r="F28" s="178"/>
      <c r="G28" s="148"/>
      <c r="H28" s="149"/>
      <c r="I28" s="136"/>
      <c r="J28" s="149"/>
      <c r="K28" s="149"/>
      <c r="L28" s="167"/>
      <c r="M28" s="167"/>
      <c r="N28" s="136"/>
      <c r="O28" s="136"/>
      <c r="P28" s="136"/>
      <c r="Q28" s="149"/>
      <c r="R28" s="136"/>
      <c r="S28" s="150"/>
      <c r="T28" s="150"/>
      <c r="U28" s="150"/>
      <c r="V28" s="151">
        <f>V29+V30+V31</f>
        <v>40359542</v>
      </c>
      <c r="W28" s="151">
        <f t="shared" ref="W28:X28" si="10">W29+W30+W31</f>
        <v>161084754</v>
      </c>
      <c r="X28" s="151">
        <f t="shared" si="10"/>
        <v>161084754</v>
      </c>
      <c r="Y28" s="151"/>
      <c r="Z28" s="151"/>
    </row>
    <row r="29" spans="1:26" hidden="1">
      <c r="A29" s="162" t="s">
        <v>52</v>
      </c>
      <c r="B29" s="162"/>
      <c r="C29" s="148">
        <f t="shared" si="4"/>
        <v>718661.87000000093</v>
      </c>
      <c r="D29" s="163">
        <v>702871.4700000009</v>
      </c>
      <c r="E29" s="164"/>
      <c r="F29" s="164">
        <v>15790.400000000001</v>
      </c>
      <c r="G29" s="165"/>
      <c r="H29" s="165"/>
      <c r="I29" s="165">
        <v>6.3</v>
      </c>
      <c r="J29" s="166">
        <f t="shared" si="5"/>
        <v>4527570</v>
      </c>
      <c r="K29" s="167">
        <f>CEILING(D29*I29,1)</f>
        <v>4428091</v>
      </c>
      <c r="L29" s="167"/>
      <c r="M29" s="167">
        <f t="shared" si="7"/>
        <v>99479</v>
      </c>
      <c r="N29" s="168">
        <v>79.48</v>
      </c>
      <c r="O29" s="169"/>
      <c r="P29" s="169"/>
      <c r="Q29" s="169">
        <v>95</v>
      </c>
      <c r="R29" s="149"/>
      <c r="S29" s="149"/>
      <c r="T29" s="149"/>
      <c r="U29" s="149"/>
      <c r="V29" s="179">
        <v>36085532</v>
      </c>
      <c r="W29" s="180">
        <f>X29+Y29+Z29</f>
        <v>76207225</v>
      </c>
      <c r="X29" s="179">
        <f>CEILING(K29*N29*Q29*12/10000+V29,1)</f>
        <v>76207225</v>
      </c>
      <c r="Y29" s="179"/>
      <c r="Z29" s="179"/>
    </row>
    <row r="30" spans="1:26" hidden="1">
      <c r="A30" s="162" t="s">
        <v>53</v>
      </c>
      <c r="B30" s="162"/>
      <c r="C30" s="148">
        <f t="shared" si="4"/>
        <v>718661.87000000081</v>
      </c>
      <c r="D30" s="163">
        <v>697080.18000000087</v>
      </c>
      <c r="E30" s="163"/>
      <c r="F30" s="163">
        <v>21581.690000000002</v>
      </c>
      <c r="G30" s="163"/>
      <c r="H30" s="163"/>
      <c r="I30" s="163">
        <v>6.3</v>
      </c>
      <c r="J30" s="166">
        <f t="shared" si="5"/>
        <v>4527569</v>
      </c>
      <c r="K30" s="167">
        <v>4391605</v>
      </c>
      <c r="L30" s="167"/>
      <c r="M30" s="167">
        <f t="shared" si="7"/>
        <v>135964</v>
      </c>
      <c r="N30" s="169">
        <v>80</v>
      </c>
      <c r="O30" s="169"/>
      <c r="P30" s="169"/>
      <c r="Q30" s="169">
        <v>95</v>
      </c>
      <c r="R30" s="149"/>
      <c r="S30" s="149"/>
      <c r="T30" s="149"/>
      <c r="U30" s="146"/>
      <c r="V30" s="179">
        <v>2111667</v>
      </c>
      <c r="W30" s="180">
        <v>42163105</v>
      </c>
      <c r="X30" s="179">
        <v>42163105</v>
      </c>
      <c r="Y30" s="169"/>
      <c r="Z30" s="169"/>
    </row>
    <row r="31" spans="1:26" hidden="1">
      <c r="A31" s="162" t="s">
        <v>54</v>
      </c>
      <c r="B31" s="162"/>
      <c r="C31" s="148">
        <f t="shared" si="4"/>
        <v>718661.87000000081</v>
      </c>
      <c r="D31" s="163">
        <v>697080.18000000087</v>
      </c>
      <c r="E31" s="163"/>
      <c r="F31" s="163">
        <v>21581.690000000002</v>
      </c>
      <c r="G31" s="163"/>
      <c r="H31" s="163"/>
      <c r="I31" s="163">
        <v>6.3</v>
      </c>
      <c r="J31" s="166">
        <f t="shared" si="5"/>
        <v>4527569</v>
      </c>
      <c r="K31" s="167">
        <v>4391605</v>
      </c>
      <c r="L31" s="167"/>
      <c r="M31" s="167">
        <f t="shared" si="7"/>
        <v>135964</v>
      </c>
      <c r="N31" s="169">
        <v>81</v>
      </c>
      <c r="O31" s="169"/>
      <c r="P31" s="169"/>
      <c r="Q31" s="169">
        <v>95</v>
      </c>
      <c r="R31" s="149"/>
      <c r="S31" s="149"/>
      <c r="T31" s="149"/>
      <c r="U31" s="146"/>
      <c r="V31" s="179">
        <v>2162343</v>
      </c>
      <c r="W31" s="180">
        <v>42714424</v>
      </c>
      <c r="X31" s="179">
        <v>42714424</v>
      </c>
      <c r="Y31" s="146"/>
      <c r="Z31" s="146"/>
    </row>
    <row r="32" spans="1:26" ht="24">
      <c r="A32" s="147">
        <v>5</v>
      </c>
      <c r="B32" s="155" t="s">
        <v>157</v>
      </c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7"/>
    </row>
    <row r="33" spans="1:26" ht="36">
      <c r="A33" s="147" t="s">
        <v>158</v>
      </c>
      <c r="B33" s="147"/>
      <c r="C33" s="148"/>
      <c r="D33" s="178"/>
      <c r="E33" s="178"/>
      <c r="F33" s="178"/>
      <c r="G33" s="148"/>
      <c r="H33" s="149"/>
      <c r="I33" s="136"/>
      <c r="J33" s="149"/>
      <c r="K33" s="149"/>
      <c r="L33" s="167"/>
      <c r="M33" s="167"/>
      <c r="N33" s="136"/>
      <c r="O33" s="136"/>
      <c r="P33" s="136"/>
      <c r="Q33" s="158"/>
      <c r="R33" s="159"/>
      <c r="S33" s="160"/>
      <c r="T33" s="160"/>
      <c r="U33" s="160"/>
      <c r="V33" s="161">
        <v>3716053</v>
      </c>
      <c r="W33" s="161">
        <v>16134446</v>
      </c>
      <c r="X33" s="161">
        <v>16134446</v>
      </c>
      <c r="Y33" s="151"/>
      <c r="Z33" s="151"/>
    </row>
    <row r="34" spans="1:26">
      <c r="A34" s="162" t="s">
        <v>52</v>
      </c>
      <c r="B34" s="162"/>
      <c r="C34" s="148">
        <v>62375.129999999983</v>
      </c>
      <c r="D34" s="163">
        <v>62375.129999999983</v>
      </c>
      <c r="E34" s="164"/>
      <c r="F34" s="164"/>
      <c r="G34" s="165"/>
      <c r="H34" s="165"/>
      <c r="I34" s="165">
        <v>6.3</v>
      </c>
      <c r="J34" s="166">
        <v>392963</v>
      </c>
      <c r="K34" s="167">
        <v>392963</v>
      </c>
      <c r="L34" s="167"/>
      <c r="M34" s="167"/>
      <c r="N34" s="168">
        <v>93.21</v>
      </c>
      <c r="O34" s="169"/>
      <c r="P34" s="169"/>
      <c r="Q34" s="170">
        <v>95</v>
      </c>
      <c r="R34" s="173"/>
      <c r="S34" s="173"/>
      <c r="T34" s="173"/>
      <c r="U34" s="173"/>
      <c r="V34" s="182">
        <v>3279368</v>
      </c>
      <c r="W34" s="173">
        <v>7454969</v>
      </c>
      <c r="X34" s="182">
        <v>7454969</v>
      </c>
      <c r="Y34" s="179"/>
      <c r="Z34" s="179"/>
    </row>
    <row r="35" spans="1:26">
      <c r="A35" s="162" t="s">
        <v>53</v>
      </c>
      <c r="B35" s="162"/>
      <c r="C35" s="148">
        <v>62375.129999999983</v>
      </c>
      <c r="D35" s="163">
        <v>62375.129999999983</v>
      </c>
      <c r="E35" s="163"/>
      <c r="F35" s="163"/>
      <c r="G35" s="163"/>
      <c r="H35" s="163"/>
      <c r="I35" s="163">
        <v>6.3</v>
      </c>
      <c r="J35" s="166">
        <v>392963</v>
      </c>
      <c r="K35" s="167">
        <v>392963</v>
      </c>
      <c r="L35" s="167"/>
      <c r="M35" s="167"/>
      <c r="N35" s="183">
        <v>92</v>
      </c>
      <c r="O35" s="169">
        <v>93</v>
      </c>
      <c r="P35" s="169"/>
      <c r="Q35" s="170">
        <v>95</v>
      </c>
      <c r="R35" s="173"/>
      <c r="S35" s="173"/>
      <c r="T35" s="173"/>
      <c r="U35" s="170"/>
      <c r="V35" s="182">
        <v>219769</v>
      </c>
      <c r="W35" s="173">
        <v>4341165</v>
      </c>
      <c r="X35" s="182">
        <v>4341165</v>
      </c>
      <c r="Y35" s="169"/>
      <c r="Z35" s="169"/>
    </row>
    <row r="36" spans="1:26">
      <c r="A36" s="162" t="s">
        <v>54</v>
      </c>
      <c r="B36" s="162"/>
      <c r="C36" s="148">
        <v>62375.129999999983</v>
      </c>
      <c r="D36" s="163">
        <v>62375.129999999983</v>
      </c>
      <c r="E36" s="163"/>
      <c r="F36" s="163"/>
      <c r="G36" s="163"/>
      <c r="H36" s="163"/>
      <c r="I36" s="163">
        <v>6.3</v>
      </c>
      <c r="J36" s="166">
        <v>392963</v>
      </c>
      <c r="K36" s="167">
        <v>392963</v>
      </c>
      <c r="L36" s="167"/>
      <c r="M36" s="167"/>
      <c r="N36" s="183">
        <v>92</v>
      </c>
      <c r="O36" s="169">
        <v>93</v>
      </c>
      <c r="P36" s="169"/>
      <c r="Q36" s="170">
        <v>95</v>
      </c>
      <c r="R36" s="173"/>
      <c r="S36" s="173"/>
      <c r="T36" s="173"/>
      <c r="U36" s="170"/>
      <c r="V36" s="182">
        <v>216916</v>
      </c>
      <c r="W36" s="173">
        <v>4338312</v>
      </c>
      <c r="X36" s="182">
        <v>4338312</v>
      </c>
      <c r="Y36" s="146"/>
      <c r="Z36" s="146"/>
    </row>
    <row r="37" spans="1:26" ht="24" hidden="1">
      <c r="A37" s="147">
        <v>6</v>
      </c>
      <c r="B37" s="155" t="s">
        <v>159</v>
      </c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7"/>
    </row>
    <row r="38" spans="1:26" ht="36" hidden="1">
      <c r="A38" s="147" t="s">
        <v>160</v>
      </c>
      <c r="B38" s="147"/>
      <c r="C38" s="148"/>
      <c r="D38" s="178"/>
      <c r="E38" s="178"/>
      <c r="F38" s="178"/>
      <c r="G38" s="148"/>
      <c r="H38" s="149"/>
      <c r="I38" s="136"/>
      <c r="J38" s="149"/>
      <c r="K38" s="149"/>
      <c r="L38" s="167"/>
      <c r="M38" s="167"/>
      <c r="N38" s="136"/>
      <c r="O38" s="136"/>
      <c r="P38" s="136"/>
      <c r="Q38" s="149"/>
      <c r="R38" s="136"/>
      <c r="S38" s="150"/>
      <c r="T38" s="150"/>
      <c r="U38" s="150"/>
      <c r="V38" s="151">
        <f>V39+V40+V41</f>
        <v>7345527</v>
      </c>
      <c r="W38" s="151">
        <f t="shared" ref="W38:X38" si="11">W39+W40+W41</f>
        <v>22885390</v>
      </c>
      <c r="X38" s="151">
        <f t="shared" si="11"/>
        <v>22885390</v>
      </c>
      <c r="Y38" s="151"/>
      <c r="Z38" s="151"/>
    </row>
    <row r="39" spans="1:26" hidden="1">
      <c r="A39" s="162" t="s">
        <v>52</v>
      </c>
      <c r="B39" s="162"/>
      <c r="C39" s="148">
        <f t="shared" si="4"/>
        <v>75025.070000000007</v>
      </c>
      <c r="D39" s="163">
        <v>75025.070000000007</v>
      </c>
      <c r="E39" s="164"/>
      <c r="F39" s="164"/>
      <c r="G39" s="165"/>
      <c r="H39" s="165"/>
      <c r="I39" s="165">
        <v>6.3</v>
      </c>
      <c r="J39" s="166">
        <f t="shared" si="5"/>
        <v>472658</v>
      </c>
      <c r="K39" s="167">
        <f t="shared" ref="K39:K56" si="12">ROUND(D39*I39,0)</f>
        <v>472658</v>
      </c>
      <c r="L39" s="165"/>
      <c r="M39" s="167"/>
      <c r="N39" s="168">
        <v>96.4</v>
      </c>
      <c r="O39" s="169"/>
      <c r="P39" s="169"/>
      <c r="Q39" s="169">
        <v>95</v>
      </c>
      <c r="R39" s="180"/>
      <c r="S39" s="180"/>
      <c r="T39" s="180"/>
      <c r="U39" s="180"/>
      <c r="V39" s="179">
        <v>6785504</v>
      </c>
      <c r="W39" s="180">
        <f t="shared" ref="W39:W41" si="13">X39+Y39+Z39</f>
        <v>11979827</v>
      </c>
      <c r="X39" s="179">
        <f t="shared" ref="X39:X41" si="14">CEILING(K39*N39*Q39*12/10000+V39,1)</f>
        <v>11979827</v>
      </c>
      <c r="Y39" s="179"/>
      <c r="Z39" s="179"/>
    </row>
    <row r="40" spans="1:26" hidden="1">
      <c r="A40" s="162" t="s">
        <v>53</v>
      </c>
      <c r="B40" s="162"/>
      <c r="C40" s="148">
        <f t="shared" si="4"/>
        <v>75025.070000000007</v>
      </c>
      <c r="D40" s="163">
        <v>75025.070000000007</v>
      </c>
      <c r="E40" s="163"/>
      <c r="F40" s="163"/>
      <c r="G40" s="163"/>
      <c r="H40" s="163"/>
      <c r="I40" s="163">
        <v>6.3</v>
      </c>
      <c r="J40" s="166">
        <f t="shared" si="5"/>
        <v>472658</v>
      </c>
      <c r="K40" s="167">
        <f t="shared" si="12"/>
        <v>472658</v>
      </c>
      <c r="L40" s="167"/>
      <c r="M40" s="167"/>
      <c r="N40" s="169">
        <v>96</v>
      </c>
      <c r="O40" s="169"/>
      <c r="P40" s="169"/>
      <c r="Q40" s="169">
        <v>95</v>
      </c>
      <c r="R40" s="146"/>
      <c r="S40" s="146"/>
      <c r="T40" s="146"/>
      <c r="U40" s="146"/>
      <c r="V40" s="179">
        <v>273384</v>
      </c>
      <c r="W40" s="180">
        <f t="shared" si="13"/>
        <v>5446154</v>
      </c>
      <c r="X40" s="179">
        <f t="shared" si="14"/>
        <v>5446154</v>
      </c>
      <c r="Y40" s="169"/>
      <c r="Z40" s="169"/>
    </row>
    <row r="41" spans="1:26" hidden="1">
      <c r="A41" s="162" t="s">
        <v>54</v>
      </c>
      <c r="B41" s="162"/>
      <c r="C41" s="148">
        <f t="shared" si="4"/>
        <v>75025.070000000007</v>
      </c>
      <c r="D41" s="163">
        <v>75025.070000000007</v>
      </c>
      <c r="E41" s="163"/>
      <c r="F41" s="163"/>
      <c r="G41" s="163"/>
      <c r="H41" s="163"/>
      <c r="I41" s="163">
        <v>6.3</v>
      </c>
      <c r="J41" s="166">
        <f t="shared" si="5"/>
        <v>472658</v>
      </c>
      <c r="K41" s="167">
        <f t="shared" si="12"/>
        <v>472658</v>
      </c>
      <c r="L41" s="167"/>
      <c r="M41" s="167"/>
      <c r="N41" s="169">
        <v>96</v>
      </c>
      <c r="O41" s="169"/>
      <c r="P41" s="169"/>
      <c r="Q41" s="169">
        <v>95</v>
      </c>
      <c r="R41" s="169"/>
      <c r="S41" s="169"/>
      <c r="T41" s="169"/>
      <c r="U41" s="169"/>
      <c r="V41" s="179">
        <v>286639</v>
      </c>
      <c r="W41" s="180">
        <f t="shared" si="13"/>
        <v>5459409</v>
      </c>
      <c r="X41" s="179">
        <f t="shared" si="14"/>
        <v>5459409</v>
      </c>
      <c r="Y41" s="146"/>
      <c r="Z41" s="146"/>
    </row>
    <row r="42" spans="1:26" ht="24">
      <c r="A42" s="147">
        <v>7</v>
      </c>
      <c r="B42" s="155" t="s">
        <v>161</v>
      </c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7"/>
    </row>
    <row r="43" spans="1:26" ht="36">
      <c r="A43" s="147" t="s">
        <v>162</v>
      </c>
      <c r="B43" s="147"/>
      <c r="C43" s="148"/>
      <c r="D43" s="178"/>
      <c r="E43" s="178"/>
      <c r="F43" s="178"/>
      <c r="G43" s="148"/>
      <c r="H43" s="149"/>
      <c r="I43" s="136"/>
      <c r="J43" s="149"/>
      <c r="K43" s="149"/>
      <c r="L43" s="167"/>
      <c r="M43" s="167"/>
      <c r="N43" s="136"/>
      <c r="O43" s="136"/>
      <c r="P43" s="136"/>
      <c r="Q43" s="158"/>
      <c r="R43" s="159"/>
      <c r="S43" s="160"/>
      <c r="T43" s="160"/>
      <c r="U43" s="160"/>
      <c r="V43" s="161">
        <v>7375849</v>
      </c>
      <c r="W43" s="161">
        <v>21870567</v>
      </c>
      <c r="X43" s="161">
        <v>21870567</v>
      </c>
      <c r="Y43" s="151"/>
      <c r="Z43" s="151"/>
    </row>
    <row r="44" spans="1:26">
      <c r="A44" s="162" t="s">
        <v>52</v>
      </c>
      <c r="B44" s="162"/>
      <c r="C44" s="148">
        <v>82686.28</v>
      </c>
      <c r="D44" s="163">
        <v>82686.28</v>
      </c>
      <c r="E44" s="164"/>
      <c r="F44" s="164"/>
      <c r="G44" s="165"/>
      <c r="H44" s="165"/>
      <c r="I44" s="165">
        <v>6.3</v>
      </c>
      <c r="J44" s="166">
        <v>520924</v>
      </c>
      <c r="K44" s="167">
        <v>520924</v>
      </c>
      <c r="L44" s="167"/>
      <c r="M44" s="167"/>
      <c r="N44" s="168">
        <v>83.32</v>
      </c>
      <c r="O44" s="169"/>
      <c r="P44" s="169"/>
      <c r="Q44" s="170">
        <v>95</v>
      </c>
      <c r="R44" s="173"/>
      <c r="S44" s="173"/>
      <c r="T44" s="173"/>
      <c r="U44" s="173"/>
      <c r="V44" s="182">
        <v>6862259</v>
      </c>
      <c r="W44" s="173">
        <v>11810245</v>
      </c>
      <c r="X44" s="182">
        <v>11810245</v>
      </c>
      <c r="Y44" s="179"/>
      <c r="Z44" s="179"/>
    </row>
    <row r="45" spans="1:26">
      <c r="A45" s="162" t="s">
        <v>53</v>
      </c>
      <c r="B45" s="162"/>
      <c r="C45" s="148">
        <v>82686.28</v>
      </c>
      <c r="D45" s="163">
        <v>82686.28</v>
      </c>
      <c r="E45" s="163"/>
      <c r="F45" s="163"/>
      <c r="G45" s="163"/>
      <c r="H45" s="163"/>
      <c r="I45" s="163">
        <v>6.3</v>
      </c>
      <c r="J45" s="166">
        <v>520924</v>
      </c>
      <c r="K45" s="167">
        <v>520924</v>
      </c>
      <c r="L45" s="167"/>
      <c r="M45" s="167"/>
      <c r="N45" s="183">
        <v>81</v>
      </c>
      <c r="O45" s="169">
        <v>83</v>
      </c>
      <c r="P45" s="169"/>
      <c r="Q45" s="170">
        <v>95</v>
      </c>
      <c r="R45" s="173"/>
      <c r="S45" s="173"/>
      <c r="T45" s="173"/>
      <c r="U45" s="170"/>
      <c r="V45" s="182">
        <v>260421</v>
      </c>
      <c r="W45" s="173">
        <v>4996941</v>
      </c>
      <c r="X45" s="182">
        <v>4996941</v>
      </c>
      <c r="Y45" s="169"/>
      <c r="Z45" s="169"/>
    </row>
    <row r="46" spans="1:26">
      <c r="A46" s="162" t="s">
        <v>54</v>
      </c>
      <c r="B46" s="162"/>
      <c r="C46" s="148">
        <v>82686.28</v>
      </c>
      <c r="D46" s="163">
        <v>82686.28</v>
      </c>
      <c r="E46" s="163"/>
      <c r="F46" s="163"/>
      <c r="G46" s="163"/>
      <c r="H46" s="163"/>
      <c r="I46" s="163">
        <v>6.3</v>
      </c>
      <c r="J46" s="166">
        <v>520924</v>
      </c>
      <c r="K46" s="167">
        <v>520924</v>
      </c>
      <c r="L46" s="167"/>
      <c r="M46" s="167"/>
      <c r="N46" s="183">
        <v>81</v>
      </c>
      <c r="O46" s="169">
        <v>83</v>
      </c>
      <c r="P46" s="169"/>
      <c r="Q46" s="170">
        <v>95</v>
      </c>
      <c r="R46" s="173"/>
      <c r="S46" s="173"/>
      <c r="T46" s="173"/>
      <c r="U46" s="170"/>
      <c r="V46" s="182">
        <v>253169</v>
      </c>
      <c r="W46" s="173">
        <v>5063381</v>
      </c>
      <c r="X46" s="182">
        <v>5063381</v>
      </c>
      <c r="Y46" s="146"/>
      <c r="Z46" s="146"/>
    </row>
    <row r="47" spans="1:26" ht="24">
      <c r="A47" s="147">
        <v>8</v>
      </c>
      <c r="B47" s="155" t="s">
        <v>163</v>
      </c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7"/>
    </row>
    <row r="48" spans="1:26" ht="36">
      <c r="A48" s="147" t="s">
        <v>164</v>
      </c>
      <c r="B48" s="147"/>
      <c r="C48" s="148"/>
      <c r="D48" s="178"/>
      <c r="E48" s="178"/>
      <c r="F48" s="178"/>
      <c r="G48" s="148"/>
      <c r="H48" s="149"/>
      <c r="I48" s="136"/>
      <c r="J48" s="149"/>
      <c r="K48" s="149"/>
      <c r="L48" s="167"/>
      <c r="M48" s="167"/>
      <c r="N48" s="136"/>
      <c r="O48" s="136"/>
      <c r="P48" s="136"/>
      <c r="Q48" s="158"/>
      <c r="R48" s="159"/>
      <c r="S48" s="160"/>
      <c r="T48" s="160"/>
      <c r="U48" s="160"/>
      <c r="V48" s="161">
        <v>1117958</v>
      </c>
      <c r="W48" s="161">
        <v>23022531</v>
      </c>
      <c r="X48" s="161">
        <v>23022531</v>
      </c>
      <c r="Y48" s="151"/>
      <c r="Z48" s="151"/>
    </row>
    <row r="49" spans="1:26">
      <c r="A49" s="162" t="s">
        <v>52</v>
      </c>
      <c r="B49" s="162"/>
      <c r="C49" s="148">
        <v>110599.56000000003</v>
      </c>
      <c r="D49" s="163">
        <v>110599.56000000003</v>
      </c>
      <c r="E49" s="164"/>
      <c r="F49" s="164"/>
      <c r="G49" s="165"/>
      <c r="H49" s="165"/>
      <c r="I49" s="165">
        <v>6.3</v>
      </c>
      <c r="J49" s="166">
        <v>696777</v>
      </c>
      <c r="K49" s="167">
        <v>696777</v>
      </c>
      <c r="L49" s="167"/>
      <c r="M49" s="167"/>
      <c r="N49" s="168">
        <v>82.95</v>
      </c>
      <c r="O49" s="169"/>
      <c r="P49" s="169"/>
      <c r="Q49" s="170">
        <v>95</v>
      </c>
      <c r="R49" s="173"/>
      <c r="S49" s="173"/>
      <c r="T49" s="173"/>
      <c r="U49" s="173"/>
      <c r="V49" s="182">
        <v>353106</v>
      </c>
      <c r="W49" s="173">
        <v>6942038</v>
      </c>
      <c r="X49" s="182">
        <v>6942038</v>
      </c>
      <c r="Y49" s="179"/>
      <c r="Z49" s="179"/>
    </row>
    <row r="50" spans="1:26">
      <c r="A50" s="162" t="s">
        <v>53</v>
      </c>
      <c r="B50" s="162"/>
      <c r="C50" s="148">
        <v>110599.56000000003</v>
      </c>
      <c r="D50" s="163">
        <v>110599.56000000003</v>
      </c>
      <c r="E50" s="163"/>
      <c r="F50" s="163"/>
      <c r="G50" s="163"/>
      <c r="H50" s="163"/>
      <c r="I50" s="163">
        <v>6.3</v>
      </c>
      <c r="J50" s="166">
        <v>696777</v>
      </c>
      <c r="K50" s="167">
        <v>696777</v>
      </c>
      <c r="L50" s="167"/>
      <c r="M50" s="167"/>
      <c r="N50" s="175">
        <v>100</v>
      </c>
      <c r="O50" s="169">
        <v>83</v>
      </c>
      <c r="P50" s="169"/>
      <c r="Q50" s="170">
        <v>95</v>
      </c>
      <c r="R50" s="173"/>
      <c r="S50" s="173"/>
      <c r="T50" s="173"/>
      <c r="U50" s="170"/>
      <c r="V50" s="182">
        <v>346786</v>
      </c>
      <c r="W50" s="173">
        <v>7719169</v>
      </c>
      <c r="X50" s="182">
        <v>7719169</v>
      </c>
      <c r="Y50" s="169"/>
      <c r="Z50" s="169"/>
    </row>
    <row r="51" spans="1:26">
      <c r="A51" s="162" t="s">
        <v>54</v>
      </c>
      <c r="B51" s="162"/>
      <c r="C51" s="148">
        <v>110599.56000000003</v>
      </c>
      <c r="D51" s="163">
        <v>110599.56000000003</v>
      </c>
      <c r="E51" s="163"/>
      <c r="F51" s="163"/>
      <c r="G51" s="163"/>
      <c r="H51" s="163"/>
      <c r="I51" s="163">
        <v>6.3</v>
      </c>
      <c r="J51" s="166">
        <v>696777</v>
      </c>
      <c r="K51" s="167">
        <v>696777</v>
      </c>
      <c r="L51" s="167"/>
      <c r="M51" s="167"/>
      <c r="N51" s="175">
        <v>100</v>
      </c>
      <c r="O51" s="169">
        <v>83</v>
      </c>
      <c r="P51" s="169"/>
      <c r="Q51" s="170">
        <v>95</v>
      </c>
      <c r="R51" s="173"/>
      <c r="S51" s="173"/>
      <c r="T51" s="173"/>
      <c r="U51" s="170"/>
      <c r="V51" s="182">
        <v>418066</v>
      </c>
      <c r="W51" s="173">
        <v>8361324</v>
      </c>
      <c r="X51" s="182">
        <v>8361324</v>
      </c>
      <c r="Y51" s="146"/>
      <c r="Z51" s="146"/>
    </row>
    <row r="52" spans="1:26" ht="24" hidden="1">
      <c r="A52" s="147">
        <v>9</v>
      </c>
      <c r="B52" s="155" t="s">
        <v>165</v>
      </c>
      <c r="C52" s="156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7"/>
    </row>
    <row r="53" spans="1:26" ht="36" hidden="1">
      <c r="A53" s="147" t="s">
        <v>166</v>
      </c>
      <c r="B53" s="147"/>
      <c r="C53" s="148"/>
      <c r="D53" s="178"/>
      <c r="E53" s="178"/>
      <c r="F53" s="178"/>
      <c r="G53" s="148"/>
      <c r="H53" s="149"/>
      <c r="I53" s="136"/>
      <c r="J53" s="149"/>
      <c r="K53" s="149"/>
      <c r="L53" s="167"/>
      <c r="M53" s="167"/>
      <c r="N53" s="136"/>
      <c r="O53" s="136"/>
      <c r="P53" s="136"/>
      <c r="Q53" s="149"/>
      <c r="R53" s="136"/>
      <c r="S53" s="150"/>
      <c r="T53" s="150"/>
      <c r="U53" s="150"/>
      <c r="V53" s="151">
        <f>V54+V55+V56</f>
        <v>2071676</v>
      </c>
      <c r="W53" s="151">
        <f t="shared" ref="W53:X53" si="15">W54+W55+W56</f>
        <v>10029496</v>
      </c>
      <c r="X53" s="151">
        <f t="shared" si="15"/>
        <v>10029496</v>
      </c>
      <c r="Y53" s="151"/>
      <c r="Z53" s="151"/>
    </row>
    <row r="54" spans="1:26" hidden="1">
      <c r="A54" s="162" t="s">
        <v>52</v>
      </c>
      <c r="B54" s="162"/>
      <c r="C54" s="148">
        <f t="shared" si="4"/>
        <v>54086.780000000028</v>
      </c>
      <c r="D54" s="163">
        <v>54086.780000000028</v>
      </c>
      <c r="E54" s="164"/>
      <c r="F54" s="164"/>
      <c r="G54" s="165"/>
      <c r="H54" s="165"/>
      <c r="I54" s="165">
        <v>6.3</v>
      </c>
      <c r="J54" s="166">
        <f t="shared" si="5"/>
        <v>340747</v>
      </c>
      <c r="K54" s="167">
        <f t="shared" si="12"/>
        <v>340747</v>
      </c>
      <c r="L54" s="167"/>
      <c r="M54" s="167"/>
      <c r="N54" s="168">
        <v>67.86</v>
      </c>
      <c r="O54" s="169"/>
      <c r="P54" s="169"/>
      <c r="Q54" s="169">
        <v>95</v>
      </c>
      <c r="R54" s="180"/>
      <c r="S54" s="180"/>
      <c r="T54" s="180"/>
      <c r="U54" s="180"/>
      <c r="V54" s="179">
        <v>1786612</v>
      </c>
      <c r="W54" s="180">
        <f t="shared" ref="W54:W56" si="16">X54+Y54+Z54</f>
        <v>4422645</v>
      </c>
      <c r="X54" s="179">
        <f t="shared" ref="X54:X56" si="17">CEILING(K54*N54*Q54*12/10000+V54,1)</f>
        <v>4422645</v>
      </c>
      <c r="Y54" s="179"/>
      <c r="Z54" s="179"/>
    </row>
    <row r="55" spans="1:26" hidden="1">
      <c r="A55" s="162" t="s">
        <v>53</v>
      </c>
      <c r="B55" s="162"/>
      <c r="C55" s="148">
        <f t="shared" si="4"/>
        <v>54086.780000000028</v>
      </c>
      <c r="D55" s="163">
        <v>54086.780000000028</v>
      </c>
      <c r="E55" s="163"/>
      <c r="F55" s="163"/>
      <c r="G55" s="163"/>
      <c r="H55" s="163"/>
      <c r="I55" s="163">
        <v>6.3</v>
      </c>
      <c r="J55" s="166">
        <f t="shared" si="5"/>
        <v>340747</v>
      </c>
      <c r="K55" s="167">
        <f t="shared" si="12"/>
        <v>340747</v>
      </c>
      <c r="L55" s="167"/>
      <c r="M55" s="167"/>
      <c r="N55" s="169">
        <v>68</v>
      </c>
      <c r="O55" s="169"/>
      <c r="P55" s="169"/>
      <c r="Q55" s="169">
        <v>95</v>
      </c>
      <c r="R55" s="180"/>
      <c r="S55" s="180"/>
      <c r="T55" s="180"/>
      <c r="U55" s="169"/>
      <c r="V55" s="179">
        <v>138738</v>
      </c>
      <c r="W55" s="180">
        <f t="shared" si="16"/>
        <v>2780209</v>
      </c>
      <c r="X55" s="179">
        <f t="shared" si="17"/>
        <v>2780209</v>
      </c>
      <c r="Y55" s="169"/>
      <c r="Z55" s="169"/>
    </row>
    <row r="56" spans="1:26" hidden="1">
      <c r="A56" s="162" t="s">
        <v>54</v>
      </c>
      <c r="B56" s="162"/>
      <c r="C56" s="148">
        <f t="shared" si="4"/>
        <v>54086.780000000028</v>
      </c>
      <c r="D56" s="163">
        <v>54086.780000000028</v>
      </c>
      <c r="E56" s="163"/>
      <c r="F56" s="163"/>
      <c r="G56" s="163"/>
      <c r="H56" s="163"/>
      <c r="I56" s="163">
        <v>6.3</v>
      </c>
      <c r="J56" s="166">
        <f t="shared" si="5"/>
        <v>340747</v>
      </c>
      <c r="K56" s="167">
        <f t="shared" si="12"/>
        <v>340747</v>
      </c>
      <c r="L56" s="167"/>
      <c r="M56" s="167"/>
      <c r="N56" s="169">
        <v>69</v>
      </c>
      <c r="O56" s="169"/>
      <c r="P56" s="169"/>
      <c r="Q56" s="169">
        <v>95</v>
      </c>
      <c r="R56" s="180"/>
      <c r="S56" s="180"/>
      <c r="T56" s="180"/>
      <c r="U56" s="169"/>
      <c r="V56" s="179">
        <v>146326</v>
      </c>
      <c r="W56" s="180">
        <f t="shared" si="16"/>
        <v>2826642</v>
      </c>
      <c r="X56" s="179">
        <f t="shared" si="17"/>
        <v>2826642</v>
      </c>
      <c r="Y56" s="146"/>
      <c r="Z56" s="146"/>
    </row>
    <row r="57" spans="1:26" ht="24" hidden="1">
      <c r="A57" s="147">
        <v>10</v>
      </c>
      <c r="B57" s="155" t="s">
        <v>167</v>
      </c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7"/>
    </row>
    <row r="58" spans="1:26" ht="36" hidden="1">
      <c r="A58" s="147" t="s">
        <v>168</v>
      </c>
      <c r="B58" s="147"/>
      <c r="C58" s="148"/>
      <c r="D58" s="178"/>
      <c r="E58" s="178"/>
      <c r="F58" s="178"/>
      <c r="G58" s="148"/>
      <c r="H58" s="149"/>
      <c r="I58" s="136"/>
      <c r="J58" s="149"/>
      <c r="K58" s="149"/>
      <c r="L58" s="167"/>
      <c r="M58" s="167"/>
      <c r="N58" s="136"/>
      <c r="O58" s="136"/>
      <c r="P58" s="136"/>
      <c r="Q58" s="149"/>
      <c r="R58" s="136"/>
      <c r="S58" s="150"/>
      <c r="T58" s="150"/>
      <c r="U58" s="150"/>
      <c r="V58" s="151">
        <f>V59+V60+V61</f>
        <v>14513786</v>
      </c>
      <c r="W58" s="151">
        <f t="shared" ref="W58:X58" si="18">W59+W60+W61</f>
        <v>41291357</v>
      </c>
      <c r="X58" s="151">
        <f t="shared" si="18"/>
        <v>41291357</v>
      </c>
      <c r="Y58" s="151"/>
      <c r="Z58" s="151"/>
    </row>
    <row r="59" spans="1:26" hidden="1">
      <c r="A59" s="162" t="s">
        <v>52</v>
      </c>
      <c r="B59" s="162"/>
      <c r="C59" s="148">
        <f t="shared" si="4"/>
        <v>142835.26999999996</v>
      </c>
      <c r="D59" s="163">
        <v>142835.26999999996</v>
      </c>
      <c r="E59" s="164"/>
      <c r="F59" s="164"/>
      <c r="G59" s="165">
        <v>170</v>
      </c>
      <c r="H59" s="165"/>
      <c r="I59" s="165">
        <v>6.3</v>
      </c>
      <c r="J59" s="166">
        <f t="shared" si="5"/>
        <v>899862</v>
      </c>
      <c r="K59" s="167">
        <v>899862</v>
      </c>
      <c r="L59" s="167"/>
      <c r="M59" s="167"/>
      <c r="N59" s="168">
        <v>87.03</v>
      </c>
      <c r="O59" s="169"/>
      <c r="P59" s="169"/>
      <c r="Q59" s="169">
        <v>95</v>
      </c>
      <c r="R59" s="180"/>
      <c r="S59" s="180"/>
      <c r="T59" s="180"/>
      <c r="U59" s="180"/>
      <c r="V59" s="179">
        <v>13549439</v>
      </c>
      <c r="W59" s="180">
        <f>X59+Y59+Z59</f>
        <v>22477348</v>
      </c>
      <c r="X59" s="179">
        <f>CEILING(K59*N59*Q59*12/10000+V59,1)</f>
        <v>22477348</v>
      </c>
      <c r="Y59" s="179"/>
      <c r="Z59" s="179"/>
    </row>
    <row r="60" spans="1:26" hidden="1">
      <c r="A60" s="162" t="s">
        <v>53</v>
      </c>
      <c r="B60" s="162"/>
      <c r="C60" s="148">
        <f t="shared" si="4"/>
        <v>142835.26999999996</v>
      </c>
      <c r="D60" s="163">
        <v>142835.26999999996</v>
      </c>
      <c r="E60" s="163"/>
      <c r="F60" s="163"/>
      <c r="G60" s="163"/>
      <c r="H60" s="163"/>
      <c r="I60" s="163">
        <v>6.3</v>
      </c>
      <c r="J60" s="166">
        <f t="shared" si="5"/>
        <v>899862</v>
      </c>
      <c r="K60" s="167">
        <v>899862</v>
      </c>
      <c r="L60" s="167"/>
      <c r="M60" s="167"/>
      <c r="N60" s="169">
        <v>87</v>
      </c>
      <c r="O60" s="169"/>
      <c r="P60" s="169"/>
      <c r="Q60" s="169">
        <v>95</v>
      </c>
      <c r="R60" s="180"/>
      <c r="S60" s="180"/>
      <c r="T60" s="180"/>
      <c r="U60" s="169"/>
      <c r="V60" s="179">
        <v>469889</v>
      </c>
      <c r="W60" s="180">
        <f t="shared" ref="W60:W61" si="19">X60</f>
        <v>9394720</v>
      </c>
      <c r="X60" s="179">
        <v>9394720</v>
      </c>
      <c r="Y60" s="169"/>
      <c r="Z60" s="169"/>
    </row>
    <row r="61" spans="1:26" hidden="1">
      <c r="A61" s="162" t="s">
        <v>54</v>
      </c>
      <c r="B61" s="162"/>
      <c r="C61" s="148">
        <f t="shared" si="4"/>
        <v>142835.26999999996</v>
      </c>
      <c r="D61" s="163">
        <v>142835.26999999996</v>
      </c>
      <c r="E61" s="163"/>
      <c r="F61" s="163"/>
      <c r="G61" s="163"/>
      <c r="H61" s="163"/>
      <c r="I61" s="163">
        <v>6.3</v>
      </c>
      <c r="J61" s="166">
        <f t="shared" si="5"/>
        <v>899862</v>
      </c>
      <c r="K61" s="167">
        <v>899862</v>
      </c>
      <c r="L61" s="167"/>
      <c r="M61" s="167"/>
      <c r="N61" s="169">
        <v>87</v>
      </c>
      <c r="O61" s="169"/>
      <c r="P61" s="169"/>
      <c r="Q61" s="169">
        <v>95</v>
      </c>
      <c r="R61" s="180"/>
      <c r="S61" s="180"/>
      <c r="T61" s="180"/>
      <c r="U61" s="169"/>
      <c r="V61" s="179">
        <v>494458</v>
      </c>
      <c r="W61" s="180">
        <f t="shared" si="19"/>
        <v>9419289</v>
      </c>
      <c r="X61" s="179">
        <v>9419289</v>
      </c>
      <c r="Y61" s="146"/>
      <c r="Z61" s="146"/>
    </row>
    <row r="62" spans="1:26" ht="24">
      <c r="A62" s="147">
        <v>11</v>
      </c>
      <c r="B62" s="155" t="s">
        <v>169</v>
      </c>
      <c r="C62" s="156"/>
      <c r="D62" s="156"/>
      <c r="E62" s="156"/>
      <c r="F62" s="156"/>
      <c r="G62" s="156"/>
      <c r="H62" s="156"/>
      <c r="I62" s="156"/>
      <c r="J62" s="156"/>
      <c r="K62" s="156"/>
      <c r="L62" s="156"/>
      <c r="M62" s="156"/>
      <c r="N62" s="156"/>
      <c r="O62" s="156"/>
      <c r="P62" s="156"/>
      <c r="Q62" s="156"/>
      <c r="R62" s="156"/>
      <c r="S62" s="156"/>
      <c r="T62" s="156"/>
      <c r="U62" s="156"/>
      <c r="V62" s="156"/>
      <c r="W62" s="156"/>
      <c r="X62" s="156"/>
      <c r="Y62" s="156"/>
      <c r="Z62" s="157"/>
    </row>
    <row r="63" spans="1:26" ht="36">
      <c r="A63" s="147" t="s">
        <v>170</v>
      </c>
      <c r="B63" s="147"/>
      <c r="C63" s="148"/>
      <c r="D63" s="178"/>
      <c r="E63" s="178"/>
      <c r="F63" s="178"/>
      <c r="G63" s="148"/>
      <c r="H63" s="149"/>
      <c r="I63" s="136"/>
      <c r="J63" s="149"/>
      <c r="K63" s="149"/>
      <c r="L63" s="167"/>
      <c r="M63" s="167"/>
      <c r="N63" s="136"/>
      <c r="O63" s="136"/>
      <c r="P63" s="136"/>
      <c r="Q63" s="158"/>
      <c r="R63" s="159"/>
      <c r="S63" s="160"/>
      <c r="T63" s="160"/>
      <c r="U63" s="160"/>
      <c r="V63" s="161">
        <v>4671699</v>
      </c>
      <c r="W63" s="161">
        <v>17305058</v>
      </c>
      <c r="X63" s="161">
        <v>17305058</v>
      </c>
      <c r="Y63" s="161"/>
      <c r="Z63" s="151"/>
    </row>
    <row r="64" spans="1:26">
      <c r="A64" s="162" t="s">
        <v>52</v>
      </c>
      <c r="B64" s="162"/>
      <c r="C64" s="148">
        <v>63846.360000000008</v>
      </c>
      <c r="D64" s="163">
        <v>63846.360000000008</v>
      </c>
      <c r="E64" s="164"/>
      <c r="F64" s="164"/>
      <c r="G64" s="165"/>
      <c r="H64" s="165"/>
      <c r="I64" s="165">
        <v>6.3</v>
      </c>
      <c r="J64" s="166">
        <v>402232</v>
      </c>
      <c r="K64" s="167">
        <v>402232</v>
      </c>
      <c r="L64" s="167"/>
      <c r="M64" s="167"/>
      <c r="N64" s="168">
        <v>87.51</v>
      </c>
      <c r="O64" s="169"/>
      <c r="P64" s="169"/>
      <c r="Q64" s="170">
        <v>95</v>
      </c>
      <c r="R64" s="173"/>
      <c r="S64" s="173"/>
      <c r="T64" s="173"/>
      <c r="U64" s="173"/>
      <c r="V64" s="182">
        <v>4233644</v>
      </c>
      <c r="W64" s="173">
        <v>8246367</v>
      </c>
      <c r="X64" s="182">
        <v>8246367</v>
      </c>
      <c r="Y64" s="182"/>
      <c r="Z64" s="179"/>
    </row>
    <row r="65" spans="1:26">
      <c r="A65" s="162" t="s">
        <v>53</v>
      </c>
      <c r="B65" s="162"/>
      <c r="C65" s="148">
        <v>63846.360000000008</v>
      </c>
      <c r="D65" s="163">
        <v>63846.360000000008</v>
      </c>
      <c r="E65" s="163"/>
      <c r="F65" s="163"/>
      <c r="G65" s="163"/>
      <c r="H65" s="163"/>
      <c r="I65" s="163">
        <v>6.3</v>
      </c>
      <c r="J65" s="166">
        <v>402232</v>
      </c>
      <c r="K65" s="167">
        <v>402232</v>
      </c>
      <c r="L65" s="167"/>
      <c r="M65" s="167"/>
      <c r="N65" s="175">
        <v>94</v>
      </c>
      <c r="O65" s="169">
        <v>88</v>
      </c>
      <c r="P65" s="169"/>
      <c r="Q65" s="170">
        <v>95</v>
      </c>
      <c r="R65" s="173"/>
      <c r="S65" s="173"/>
      <c r="T65" s="173"/>
      <c r="U65" s="170"/>
      <c r="V65" s="182">
        <v>211196</v>
      </c>
      <c r="W65" s="173">
        <v>4521514</v>
      </c>
      <c r="X65" s="182">
        <v>4521514</v>
      </c>
      <c r="Y65" s="170"/>
      <c r="Z65" s="169"/>
    </row>
    <row r="66" spans="1:26">
      <c r="A66" s="162" t="s">
        <v>54</v>
      </c>
      <c r="B66" s="162"/>
      <c r="C66" s="148">
        <v>63846.360000000008</v>
      </c>
      <c r="D66" s="163">
        <v>63846.360000000008</v>
      </c>
      <c r="E66" s="163"/>
      <c r="F66" s="163"/>
      <c r="G66" s="163"/>
      <c r="H66" s="163"/>
      <c r="I66" s="163">
        <v>6.3</v>
      </c>
      <c r="J66" s="166">
        <v>402232</v>
      </c>
      <c r="K66" s="167">
        <v>402232</v>
      </c>
      <c r="L66" s="167"/>
      <c r="M66" s="167"/>
      <c r="N66" s="175">
        <v>94</v>
      </c>
      <c r="O66" s="169">
        <v>88</v>
      </c>
      <c r="P66" s="169"/>
      <c r="Q66" s="170">
        <v>95</v>
      </c>
      <c r="R66" s="173"/>
      <c r="S66" s="173"/>
      <c r="T66" s="173"/>
      <c r="U66" s="170"/>
      <c r="V66" s="182">
        <v>226859</v>
      </c>
      <c r="W66" s="173">
        <v>4537177</v>
      </c>
      <c r="X66" s="182">
        <v>4537177</v>
      </c>
      <c r="Y66" s="171"/>
      <c r="Z66" s="146"/>
    </row>
    <row r="67" spans="1:26" ht="24" hidden="1">
      <c r="A67" s="147">
        <v>12</v>
      </c>
      <c r="B67" s="155" t="s">
        <v>171</v>
      </c>
      <c r="C67" s="156"/>
      <c r="D67" s="156"/>
      <c r="E67" s="156"/>
      <c r="F67" s="156"/>
      <c r="G67" s="156"/>
      <c r="H67" s="156"/>
      <c r="I67" s="156"/>
      <c r="J67" s="156"/>
      <c r="K67" s="156"/>
      <c r="L67" s="156"/>
      <c r="M67" s="156"/>
      <c r="N67" s="156"/>
      <c r="O67" s="156"/>
      <c r="P67" s="156"/>
      <c r="Q67" s="156"/>
      <c r="R67" s="156"/>
      <c r="S67" s="156"/>
      <c r="T67" s="156"/>
      <c r="U67" s="156"/>
      <c r="V67" s="156"/>
      <c r="W67" s="156"/>
      <c r="X67" s="156"/>
      <c r="Y67" s="156"/>
      <c r="Z67" s="157"/>
    </row>
    <row r="68" spans="1:26" ht="36" hidden="1">
      <c r="A68" s="147" t="s">
        <v>172</v>
      </c>
      <c r="B68" s="147"/>
      <c r="C68" s="148"/>
      <c r="D68" s="178"/>
      <c r="E68" s="178"/>
      <c r="F68" s="178"/>
      <c r="G68" s="148"/>
      <c r="H68" s="149"/>
      <c r="I68" s="136"/>
      <c r="J68" s="149"/>
      <c r="K68" s="149"/>
      <c r="L68" s="167"/>
      <c r="M68" s="167"/>
      <c r="N68" s="136"/>
      <c r="O68" s="136"/>
      <c r="P68" s="136"/>
      <c r="Q68" s="149"/>
      <c r="R68" s="136"/>
      <c r="S68" s="150"/>
      <c r="T68" s="150"/>
      <c r="U68" s="150"/>
      <c r="V68" s="151">
        <f>V69+V70+V71</f>
        <v>1666250</v>
      </c>
      <c r="W68" s="151">
        <f t="shared" ref="W68:X68" si="20">W69+W70+W71</f>
        <v>19450934</v>
      </c>
      <c r="X68" s="151">
        <f t="shared" si="20"/>
        <v>19450934</v>
      </c>
      <c r="Y68" s="151"/>
      <c r="Z68" s="151"/>
    </row>
    <row r="69" spans="1:26" hidden="1">
      <c r="A69" s="162" t="s">
        <v>52</v>
      </c>
      <c r="B69" s="162"/>
      <c r="C69" s="148">
        <f t="shared" si="4"/>
        <v>84264.640000000043</v>
      </c>
      <c r="D69" s="163">
        <v>84264.640000000043</v>
      </c>
      <c r="E69" s="164"/>
      <c r="F69" s="164"/>
      <c r="G69" s="165"/>
      <c r="H69" s="165"/>
      <c r="I69" s="165">
        <v>6.3</v>
      </c>
      <c r="J69" s="166">
        <f t="shared" si="5"/>
        <v>530868</v>
      </c>
      <c r="K69" s="167">
        <f>CEILING(D69*I69,1)</f>
        <v>530868</v>
      </c>
      <c r="L69" s="167"/>
      <c r="M69" s="167"/>
      <c r="N69" s="168">
        <v>97.87</v>
      </c>
      <c r="O69" s="169"/>
      <c r="P69" s="169"/>
      <c r="Q69" s="169">
        <v>95</v>
      </c>
      <c r="R69" s="169"/>
      <c r="S69" s="184"/>
      <c r="T69" s="184"/>
      <c r="U69" s="184"/>
      <c r="V69" s="179">
        <v>1025959</v>
      </c>
      <c r="W69" s="180">
        <f t="shared" ref="W69:W71" si="21">X69+Y69+Z69</f>
        <v>6948949</v>
      </c>
      <c r="X69" s="179">
        <f t="shared" ref="X69:X71" si="22">CEILING(K69*N69*Q69*12/10000+V69,1)</f>
        <v>6948949</v>
      </c>
      <c r="Y69" s="179"/>
      <c r="Z69" s="179"/>
    </row>
    <row r="70" spans="1:26" hidden="1">
      <c r="A70" s="162" t="s">
        <v>53</v>
      </c>
      <c r="B70" s="162"/>
      <c r="C70" s="148">
        <f t="shared" si="4"/>
        <v>84264.640000000043</v>
      </c>
      <c r="D70" s="163">
        <v>84264.640000000043</v>
      </c>
      <c r="E70" s="163"/>
      <c r="F70" s="163"/>
      <c r="G70" s="163"/>
      <c r="H70" s="163"/>
      <c r="I70" s="163">
        <v>6.3</v>
      </c>
      <c r="J70" s="166">
        <f t="shared" si="5"/>
        <v>530867</v>
      </c>
      <c r="K70" s="167">
        <v>530867</v>
      </c>
      <c r="L70" s="167"/>
      <c r="M70" s="167"/>
      <c r="N70" s="169">
        <v>98</v>
      </c>
      <c r="O70" s="169"/>
      <c r="P70" s="169"/>
      <c r="Q70" s="169">
        <v>95</v>
      </c>
      <c r="R70" s="180"/>
      <c r="S70" s="169"/>
      <c r="T70" s="169"/>
      <c r="U70" s="169"/>
      <c r="V70" s="179">
        <v>311735</v>
      </c>
      <c r="W70" s="180">
        <f t="shared" si="21"/>
        <v>6242582</v>
      </c>
      <c r="X70" s="179">
        <f t="shared" si="22"/>
        <v>6242582</v>
      </c>
      <c r="Y70" s="169"/>
      <c r="Z70" s="169"/>
    </row>
    <row r="71" spans="1:26" hidden="1">
      <c r="A71" s="162" t="s">
        <v>54</v>
      </c>
      <c r="B71" s="162"/>
      <c r="C71" s="148">
        <f t="shared" si="4"/>
        <v>84264.640000000043</v>
      </c>
      <c r="D71" s="163">
        <v>84264.640000000043</v>
      </c>
      <c r="E71" s="163"/>
      <c r="F71" s="163"/>
      <c r="G71" s="163"/>
      <c r="H71" s="163"/>
      <c r="I71" s="163">
        <v>6.3</v>
      </c>
      <c r="J71" s="166">
        <f t="shared" si="5"/>
        <v>530867</v>
      </c>
      <c r="K71" s="167">
        <v>530867</v>
      </c>
      <c r="L71" s="167"/>
      <c r="M71" s="167"/>
      <c r="N71" s="169">
        <v>98</v>
      </c>
      <c r="O71" s="169"/>
      <c r="P71" s="169"/>
      <c r="Q71" s="169">
        <v>95</v>
      </c>
      <c r="R71" s="185"/>
      <c r="S71" s="184"/>
      <c r="T71" s="184"/>
      <c r="U71" s="184"/>
      <c r="V71" s="179">
        <v>328556</v>
      </c>
      <c r="W71" s="180">
        <f t="shared" si="21"/>
        <v>6259403</v>
      </c>
      <c r="X71" s="179">
        <f t="shared" si="22"/>
        <v>6259403</v>
      </c>
      <c r="Y71" s="146"/>
      <c r="Z71" s="146"/>
    </row>
    <row r="72" spans="1:26" ht="24" hidden="1">
      <c r="A72" s="147">
        <v>13</v>
      </c>
      <c r="B72" s="155" t="s">
        <v>173</v>
      </c>
      <c r="C72" s="156"/>
      <c r="D72" s="156"/>
      <c r="E72" s="156"/>
      <c r="F72" s="156"/>
      <c r="G72" s="156"/>
      <c r="H72" s="156"/>
      <c r="I72" s="156"/>
      <c r="J72" s="156"/>
      <c r="K72" s="156"/>
      <c r="L72" s="156"/>
      <c r="M72" s="156"/>
      <c r="N72" s="156"/>
      <c r="O72" s="156"/>
      <c r="P72" s="156"/>
      <c r="Q72" s="156"/>
      <c r="R72" s="156"/>
      <c r="S72" s="156"/>
      <c r="T72" s="156"/>
      <c r="U72" s="156"/>
      <c r="V72" s="156"/>
      <c r="W72" s="156"/>
      <c r="X72" s="156"/>
      <c r="Y72" s="156"/>
      <c r="Z72" s="157"/>
    </row>
    <row r="73" spans="1:26" ht="36" hidden="1">
      <c r="A73" s="147" t="s">
        <v>174</v>
      </c>
      <c r="B73" s="147"/>
      <c r="C73" s="148"/>
      <c r="D73" s="178"/>
      <c r="E73" s="178"/>
      <c r="F73" s="178"/>
      <c r="G73" s="148"/>
      <c r="H73" s="149"/>
      <c r="I73" s="136"/>
      <c r="J73" s="149"/>
      <c r="K73" s="149"/>
      <c r="L73" s="167"/>
      <c r="M73" s="167"/>
      <c r="N73" s="136"/>
      <c r="O73" s="136"/>
      <c r="P73" s="136"/>
      <c r="Q73" s="149"/>
      <c r="R73" s="136"/>
      <c r="S73" s="150"/>
      <c r="T73" s="150"/>
      <c r="U73" s="150"/>
      <c r="V73" s="151">
        <f>V74+V75+V76</f>
        <v>8753910</v>
      </c>
      <c r="W73" s="151">
        <f t="shared" ref="W73:X73" si="23">W74+W75+W76</f>
        <v>73799344</v>
      </c>
      <c r="X73" s="151">
        <f t="shared" si="23"/>
        <v>73799344</v>
      </c>
      <c r="Y73" s="151"/>
      <c r="Z73" s="151"/>
    </row>
    <row r="74" spans="1:26" hidden="1">
      <c r="A74" s="162" t="s">
        <v>52</v>
      </c>
      <c r="B74" s="162"/>
      <c r="C74" s="148">
        <f t="shared" si="4"/>
        <v>680492.33000000019</v>
      </c>
      <c r="D74" s="163">
        <v>371996.58000000013</v>
      </c>
      <c r="E74" s="164">
        <v>237702.23</v>
      </c>
      <c r="F74" s="164">
        <v>70793.52</v>
      </c>
      <c r="G74" s="165"/>
      <c r="H74" s="165"/>
      <c r="I74" s="165">
        <v>6.3</v>
      </c>
      <c r="J74" s="166">
        <f t="shared" si="5"/>
        <v>4287102</v>
      </c>
      <c r="K74" s="167">
        <f>ROUNDUP(D74*I74,0)</f>
        <v>2343579</v>
      </c>
      <c r="L74" s="167">
        <f t="shared" si="6"/>
        <v>1497524</v>
      </c>
      <c r="M74" s="167">
        <f t="shared" si="7"/>
        <v>445999</v>
      </c>
      <c r="N74" s="168">
        <v>82.4</v>
      </c>
      <c r="O74" s="169"/>
      <c r="P74" s="169"/>
      <c r="Q74" s="169">
        <v>95</v>
      </c>
      <c r="R74" s="180"/>
      <c r="S74" s="180"/>
      <c r="T74" s="180"/>
      <c r="U74" s="180"/>
      <c r="V74" s="179">
        <v>6465290</v>
      </c>
      <c r="W74" s="180">
        <f t="shared" ref="W74:W76" si="24">X74+Y74+Z74</f>
        <v>28479934</v>
      </c>
      <c r="X74" s="179">
        <f t="shared" ref="X74:X76" si="25">CEILING(K74*N74*Q74*12/10000+V74,1)</f>
        <v>28479934</v>
      </c>
      <c r="Y74" s="179"/>
      <c r="Z74" s="179"/>
    </row>
    <row r="75" spans="1:26" hidden="1">
      <c r="A75" s="162" t="s">
        <v>53</v>
      </c>
      <c r="B75" s="162"/>
      <c r="C75" s="148">
        <f t="shared" si="4"/>
        <v>680492.33000000019</v>
      </c>
      <c r="D75" s="163">
        <v>365333.94000000012</v>
      </c>
      <c r="E75" s="163">
        <v>237702.23</v>
      </c>
      <c r="F75" s="163">
        <v>77456.160000000003</v>
      </c>
      <c r="G75" s="163"/>
      <c r="H75" s="163"/>
      <c r="I75" s="163">
        <v>6.3</v>
      </c>
      <c r="J75" s="166">
        <f t="shared" si="5"/>
        <v>4287101</v>
      </c>
      <c r="K75" s="167">
        <f t="shared" ref="K75:K86" si="26">ROUND(D75*I75,0)</f>
        <v>2301604</v>
      </c>
      <c r="L75" s="167">
        <f t="shared" si="6"/>
        <v>1497524</v>
      </c>
      <c r="M75" s="167">
        <f t="shared" si="7"/>
        <v>487973</v>
      </c>
      <c r="N75" s="169">
        <v>82</v>
      </c>
      <c r="O75" s="169"/>
      <c r="P75" s="169"/>
      <c r="Q75" s="169">
        <v>95</v>
      </c>
      <c r="R75" s="180"/>
      <c r="S75" s="180"/>
      <c r="T75" s="180"/>
      <c r="U75" s="169"/>
      <c r="V75" s="179">
        <v>1158664</v>
      </c>
      <c r="W75" s="180">
        <f t="shared" si="24"/>
        <v>22674059</v>
      </c>
      <c r="X75" s="179">
        <f t="shared" si="25"/>
        <v>22674059</v>
      </c>
      <c r="Y75" s="169"/>
      <c r="Z75" s="169"/>
    </row>
    <row r="76" spans="1:26" hidden="1">
      <c r="A76" s="162" t="s">
        <v>54</v>
      </c>
      <c r="B76" s="162"/>
      <c r="C76" s="148">
        <f t="shared" si="4"/>
        <v>680492.33000000019</v>
      </c>
      <c r="D76" s="163">
        <v>365333.94000000012</v>
      </c>
      <c r="E76" s="163">
        <v>237702.23</v>
      </c>
      <c r="F76" s="163">
        <v>77456.160000000003</v>
      </c>
      <c r="G76" s="163"/>
      <c r="H76" s="163"/>
      <c r="I76" s="163">
        <v>6.3</v>
      </c>
      <c r="J76" s="166">
        <f t="shared" si="5"/>
        <v>4287101</v>
      </c>
      <c r="K76" s="167">
        <f t="shared" si="26"/>
        <v>2301604</v>
      </c>
      <c r="L76" s="167">
        <f t="shared" si="6"/>
        <v>1497524</v>
      </c>
      <c r="M76" s="167">
        <f t="shared" si="7"/>
        <v>487973</v>
      </c>
      <c r="N76" s="169">
        <v>82</v>
      </c>
      <c r="O76" s="169"/>
      <c r="P76" s="169"/>
      <c r="Q76" s="169">
        <v>95</v>
      </c>
      <c r="R76" s="180"/>
      <c r="S76" s="180"/>
      <c r="T76" s="180"/>
      <c r="U76" s="169"/>
      <c r="V76" s="179">
        <v>1129956</v>
      </c>
      <c r="W76" s="180">
        <f t="shared" si="24"/>
        <v>22645351</v>
      </c>
      <c r="X76" s="179">
        <f t="shared" si="25"/>
        <v>22645351</v>
      </c>
      <c r="Y76" s="146"/>
      <c r="Z76" s="146"/>
    </row>
    <row r="77" spans="1:26" ht="24" hidden="1">
      <c r="A77" s="147">
        <v>14</v>
      </c>
      <c r="B77" s="155" t="s">
        <v>175</v>
      </c>
      <c r="C77" s="156"/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  <c r="O77" s="156"/>
      <c r="P77" s="156"/>
      <c r="Q77" s="156"/>
      <c r="R77" s="156"/>
      <c r="S77" s="156"/>
      <c r="T77" s="156"/>
      <c r="U77" s="156"/>
      <c r="V77" s="156"/>
      <c r="W77" s="156"/>
      <c r="X77" s="156"/>
      <c r="Y77" s="156"/>
      <c r="Z77" s="157"/>
    </row>
    <row r="78" spans="1:26" ht="36" hidden="1">
      <c r="A78" s="147" t="s">
        <v>176</v>
      </c>
      <c r="B78" s="147"/>
      <c r="C78" s="148"/>
      <c r="D78" s="178"/>
      <c r="E78" s="178"/>
      <c r="F78" s="178"/>
      <c r="G78" s="148"/>
      <c r="H78" s="149"/>
      <c r="I78" s="136"/>
      <c r="J78" s="149"/>
      <c r="K78" s="149"/>
      <c r="L78" s="167"/>
      <c r="M78" s="167"/>
      <c r="N78" s="136"/>
      <c r="O78" s="136"/>
      <c r="P78" s="136"/>
      <c r="Q78" s="149"/>
      <c r="R78" s="136"/>
      <c r="S78" s="150"/>
      <c r="T78" s="150"/>
      <c r="U78" s="150"/>
      <c r="V78" s="151">
        <f>V79+V80+V81</f>
        <v>4170193</v>
      </c>
      <c r="W78" s="151">
        <f t="shared" ref="W78:X78" si="27">W79+W80+W81</f>
        <v>19496061</v>
      </c>
      <c r="X78" s="151">
        <f t="shared" si="27"/>
        <v>19496061</v>
      </c>
      <c r="Y78" s="151"/>
      <c r="Z78" s="151"/>
    </row>
    <row r="79" spans="1:26" hidden="1">
      <c r="A79" s="162" t="s">
        <v>52</v>
      </c>
      <c r="B79" s="162"/>
      <c r="C79" s="148">
        <f t="shared" si="4"/>
        <v>86729.18</v>
      </c>
      <c r="D79" s="163">
        <v>84441.68</v>
      </c>
      <c r="E79" s="164"/>
      <c r="F79" s="164">
        <v>2287.5</v>
      </c>
      <c r="G79" s="165"/>
      <c r="H79" s="165"/>
      <c r="I79" s="165">
        <v>6.3</v>
      </c>
      <c r="J79" s="166">
        <f t="shared" si="5"/>
        <v>546394</v>
      </c>
      <c r="K79" s="167">
        <f t="shared" si="26"/>
        <v>531983</v>
      </c>
      <c r="L79" s="167"/>
      <c r="M79" s="167">
        <f t="shared" si="7"/>
        <v>14411</v>
      </c>
      <c r="N79" s="168">
        <v>83.71</v>
      </c>
      <c r="O79" s="169"/>
      <c r="P79" s="169"/>
      <c r="Q79" s="169">
        <v>95</v>
      </c>
      <c r="R79" s="180"/>
      <c r="S79" s="180"/>
      <c r="T79" s="180"/>
      <c r="U79" s="180"/>
      <c r="V79" s="179">
        <v>3620819</v>
      </c>
      <c r="W79" s="180">
        <f t="shared" ref="W79:W81" si="28">X79+Y79+Z79</f>
        <v>8697501</v>
      </c>
      <c r="X79" s="179">
        <f t="shared" ref="X79:X81" si="29">CEILING(K79*N79*Q79*12/10000+V79,1)</f>
        <v>8697501</v>
      </c>
      <c r="Y79" s="179"/>
      <c r="Z79" s="179"/>
    </row>
    <row r="80" spans="1:26" hidden="1">
      <c r="A80" s="162" t="s">
        <v>53</v>
      </c>
      <c r="B80" s="162"/>
      <c r="C80" s="148">
        <f t="shared" si="4"/>
        <v>86729.18</v>
      </c>
      <c r="D80" s="163">
        <v>84441.68</v>
      </c>
      <c r="E80" s="163"/>
      <c r="F80" s="163">
        <v>2287.5</v>
      </c>
      <c r="G80" s="163"/>
      <c r="H80" s="163"/>
      <c r="I80" s="163">
        <v>6.3</v>
      </c>
      <c r="J80" s="166">
        <f t="shared" si="5"/>
        <v>546394</v>
      </c>
      <c r="K80" s="167">
        <f t="shared" si="26"/>
        <v>531983</v>
      </c>
      <c r="L80" s="167"/>
      <c r="M80" s="167">
        <f t="shared" si="7"/>
        <v>14411</v>
      </c>
      <c r="N80" s="169">
        <v>84</v>
      </c>
      <c r="O80" s="169"/>
      <c r="P80" s="169"/>
      <c r="Q80" s="169">
        <v>95</v>
      </c>
      <c r="R80" s="180"/>
      <c r="S80" s="180"/>
      <c r="T80" s="180"/>
      <c r="U80" s="169"/>
      <c r="V80" s="179">
        <v>267193</v>
      </c>
      <c r="W80" s="180">
        <f t="shared" si="28"/>
        <v>5361463</v>
      </c>
      <c r="X80" s="179">
        <f t="shared" si="29"/>
        <v>5361463</v>
      </c>
      <c r="Y80" s="169"/>
      <c r="Z80" s="169"/>
    </row>
    <row r="81" spans="1:26" hidden="1">
      <c r="A81" s="162" t="s">
        <v>54</v>
      </c>
      <c r="B81" s="162"/>
      <c r="C81" s="148">
        <f t="shared" si="4"/>
        <v>86729.18</v>
      </c>
      <c r="D81" s="163">
        <v>84441.68</v>
      </c>
      <c r="E81" s="163"/>
      <c r="F81" s="163">
        <v>2287.5</v>
      </c>
      <c r="G81" s="163"/>
      <c r="H81" s="163"/>
      <c r="I81" s="163">
        <v>6.3</v>
      </c>
      <c r="J81" s="166">
        <f t="shared" si="5"/>
        <v>546394</v>
      </c>
      <c r="K81" s="167">
        <f t="shared" si="26"/>
        <v>531983</v>
      </c>
      <c r="L81" s="167"/>
      <c r="M81" s="167">
        <f t="shared" si="7"/>
        <v>14411</v>
      </c>
      <c r="N81" s="169">
        <v>85</v>
      </c>
      <c r="O81" s="169"/>
      <c r="P81" s="169"/>
      <c r="Q81" s="169">
        <v>95</v>
      </c>
      <c r="R81" s="180"/>
      <c r="S81" s="180"/>
      <c r="T81" s="180"/>
      <c r="U81" s="169"/>
      <c r="V81" s="179">
        <v>282181</v>
      </c>
      <c r="W81" s="180">
        <f t="shared" si="28"/>
        <v>5437097</v>
      </c>
      <c r="X81" s="179">
        <f t="shared" si="29"/>
        <v>5437097</v>
      </c>
      <c r="Y81" s="146"/>
      <c r="Z81" s="146"/>
    </row>
    <row r="82" spans="1:26" ht="24" hidden="1">
      <c r="A82" s="147">
        <v>15</v>
      </c>
      <c r="B82" s="155" t="s">
        <v>177</v>
      </c>
      <c r="C82" s="15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  <c r="O82" s="156"/>
      <c r="P82" s="156"/>
      <c r="Q82" s="156"/>
      <c r="R82" s="156"/>
      <c r="S82" s="156"/>
      <c r="T82" s="156"/>
      <c r="U82" s="156"/>
      <c r="V82" s="156"/>
      <c r="W82" s="156"/>
      <c r="X82" s="156"/>
      <c r="Y82" s="156"/>
      <c r="Z82" s="157"/>
    </row>
    <row r="83" spans="1:26" ht="36" hidden="1">
      <c r="A83" s="147" t="s">
        <v>178</v>
      </c>
      <c r="B83" s="147"/>
      <c r="C83" s="148"/>
      <c r="D83" s="178"/>
      <c r="E83" s="178"/>
      <c r="F83" s="178"/>
      <c r="G83" s="148"/>
      <c r="H83" s="149"/>
      <c r="I83" s="136"/>
      <c r="J83" s="149"/>
      <c r="K83" s="149"/>
      <c r="L83" s="167"/>
      <c r="M83" s="167"/>
      <c r="N83" s="136"/>
      <c r="O83" s="136"/>
      <c r="P83" s="136"/>
      <c r="Q83" s="149"/>
      <c r="R83" s="136"/>
      <c r="S83" s="150"/>
      <c r="T83" s="150"/>
      <c r="U83" s="150"/>
      <c r="V83" s="151">
        <f>V84+V85+V86</f>
        <v>871885</v>
      </c>
      <c r="W83" s="151">
        <f t="shared" ref="W83:X83" si="30">W84+W85+W86</f>
        <v>10335352</v>
      </c>
      <c r="X83" s="151">
        <f t="shared" si="30"/>
        <v>10335352</v>
      </c>
      <c r="Y83" s="151"/>
      <c r="Z83" s="151"/>
    </row>
    <row r="84" spans="1:26" hidden="1">
      <c r="A84" s="162" t="s">
        <v>52</v>
      </c>
      <c r="B84" s="162"/>
      <c r="C84" s="148">
        <f t="shared" ref="C84:C99" si="31">D84+E84+F84</f>
        <v>49293.440000000017</v>
      </c>
      <c r="D84" s="163">
        <v>49293.440000000017</v>
      </c>
      <c r="E84" s="164"/>
      <c r="F84" s="164"/>
      <c r="G84" s="165"/>
      <c r="H84" s="165"/>
      <c r="I84" s="165">
        <v>6.3</v>
      </c>
      <c r="J84" s="166">
        <f t="shared" ref="J84:J99" si="32">K84+L84+M84</f>
        <v>310549</v>
      </c>
      <c r="K84" s="167">
        <f t="shared" si="26"/>
        <v>310549</v>
      </c>
      <c r="L84" s="167"/>
      <c r="M84" s="167"/>
      <c r="N84" s="168">
        <v>89.31</v>
      </c>
      <c r="O84" s="169"/>
      <c r="P84" s="169"/>
      <c r="Q84" s="169">
        <v>95</v>
      </c>
      <c r="R84" s="180"/>
      <c r="S84" s="180"/>
      <c r="T84" s="180"/>
      <c r="U84" s="180"/>
      <c r="V84" s="179">
        <v>530884</v>
      </c>
      <c r="W84" s="180">
        <f t="shared" ref="W84:W86" si="33">X84</f>
        <v>3692689</v>
      </c>
      <c r="X84" s="179">
        <f t="shared" ref="X84:X86" si="34">CEILING(K84*N84*Q84*12/10000+V84,1)</f>
        <v>3692689</v>
      </c>
      <c r="Y84" s="179"/>
      <c r="Z84" s="179"/>
    </row>
    <row r="85" spans="1:26" hidden="1">
      <c r="A85" s="162" t="s">
        <v>53</v>
      </c>
      <c r="B85" s="162"/>
      <c r="C85" s="148">
        <f t="shared" si="31"/>
        <v>49293.440000000017</v>
      </c>
      <c r="D85" s="163">
        <v>49293.440000000017</v>
      </c>
      <c r="E85" s="163"/>
      <c r="F85" s="163"/>
      <c r="G85" s="163"/>
      <c r="H85" s="163"/>
      <c r="I85" s="163">
        <v>6.3</v>
      </c>
      <c r="J85" s="166">
        <f t="shared" si="32"/>
        <v>310549</v>
      </c>
      <c r="K85" s="167">
        <f t="shared" si="26"/>
        <v>310549</v>
      </c>
      <c r="L85" s="167"/>
      <c r="M85" s="167"/>
      <c r="N85" s="169">
        <v>89</v>
      </c>
      <c r="O85" s="169"/>
      <c r="P85" s="169"/>
      <c r="Q85" s="169">
        <v>95</v>
      </c>
      <c r="R85" s="149"/>
      <c r="S85" s="149"/>
      <c r="T85" s="180"/>
      <c r="U85" s="180"/>
      <c r="V85" s="179">
        <v>166410</v>
      </c>
      <c r="W85" s="180">
        <f t="shared" si="33"/>
        <v>3317241</v>
      </c>
      <c r="X85" s="179">
        <f t="shared" si="34"/>
        <v>3317241</v>
      </c>
      <c r="Y85" s="169"/>
      <c r="Z85" s="169"/>
    </row>
    <row r="86" spans="1:26" hidden="1">
      <c r="A86" s="162" t="s">
        <v>54</v>
      </c>
      <c r="B86" s="162"/>
      <c r="C86" s="148">
        <f t="shared" si="31"/>
        <v>49293.440000000017</v>
      </c>
      <c r="D86" s="163">
        <v>49293.440000000017</v>
      </c>
      <c r="E86" s="163"/>
      <c r="F86" s="163"/>
      <c r="G86" s="163"/>
      <c r="H86" s="163"/>
      <c r="I86" s="163">
        <v>6.3</v>
      </c>
      <c r="J86" s="166">
        <f t="shared" si="32"/>
        <v>310549</v>
      </c>
      <c r="K86" s="167">
        <f t="shared" si="26"/>
        <v>310549</v>
      </c>
      <c r="L86" s="167"/>
      <c r="M86" s="167"/>
      <c r="N86" s="169">
        <v>89</v>
      </c>
      <c r="O86" s="169"/>
      <c r="P86" s="169"/>
      <c r="Q86" s="169">
        <v>95</v>
      </c>
      <c r="R86" s="149"/>
      <c r="S86" s="149"/>
      <c r="T86" s="180"/>
      <c r="U86" s="180"/>
      <c r="V86" s="179">
        <v>174591</v>
      </c>
      <c r="W86" s="180">
        <f t="shared" si="33"/>
        <v>3325422</v>
      </c>
      <c r="X86" s="179">
        <f t="shared" si="34"/>
        <v>3325422</v>
      </c>
      <c r="Y86" s="146"/>
      <c r="Z86" s="146"/>
    </row>
    <row r="87" spans="1:26" ht="24">
      <c r="A87" s="147">
        <v>16</v>
      </c>
      <c r="B87" s="155" t="s">
        <v>179</v>
      </c>
      <c r="C87" s="156"/>
      <c r="D87" s="156"/>
      <c r="E87" s="156"/>
      <c r="F87" s="156"/>
      <c r="G87" s="156"/>
      <c r="H87" s="156"/>
      <c r="I87" s="156"/>
      <c r="J87" s="156"/>
      <c r="K87" s="156"/>
      <c r="L87" s="156"/>
      <c r="M87" s="156"/>
      <c r="N87" s="156"/>
      <c r="O87" s="156"/>
      <c r="P87" s="156"/>
      <c r="Q87" s="156"/>
      <c r="R87" s="156"/>
      <c r="S87" s="156"/>
      <c r="T87" s="156"/>
      <c r="U87" s="156"/>
      <c r="V87" s="156"/>
      <c r="W87" s="156"/>
      <c r="X87" s="156"/>
      <c r="Y87" s="156"/>
      <c r="Z87" s="157"/>
    </row>
    <row r="88" spans="1:26" ht="36">
      <c r="A88" s="147" t="s">
        <v>180</v>
      </c>
      <c r="B88" s="147"/>
      <c r="C88" s="148"/>
      <c r="D88" s="178"/>
      <c r="E88" s="178"/>
      <c r="F88" s="178"/>
      <c r="G88" s="148"/>
      <c r="H88" s="149"/>
      <c r="I88" s="136"/>
      <c r="J88" s="149"/>
      <c r="K88" s="149"/>
      <c r="L88" s="167"/>
      <c r="M88" s="167"/>
      <c r="N88" s="136"/>
      <c r="O88" s="136"/>
      <c r="P88" s="136"/>
      <c r="Q88" s="149"/>
      <c r="R88" s="136"/>
      <c r="S88" s="160"/>
      <c r="T88" s="160"/>
      <c r="U88" s="160"/>
      <c r="V88" s="161">
        <v>1794740</v>
      </c>
      <c r="W88" s="161">
        <v>6525813</v>
      </c>
      <c r="X88" s="161">
        <v>6525813</v>
      </c>
      <c r="Y88" s="151"/>
      <c r="Z88" s="151"/>
    </row>
    <row r="89" spans="1:26">
      <c r="A89" s="162" t="s">
        <v>52</v>
      </c>
      <c r="B89" s="162"/>
      <c r="C89" s="148">
        <v>25134.09</v>
      </c>
      <c r="D89" s="163">
        <v>25134.09</v>
      </c>
      <c r="E89" s="164"/>
      <c r="F89" s="164"/>
      <c r="G89" s="165"/>
      <c r="H89" s="165"/>
      <c r="I89" s="165">
        <v>6.3</v>
      </c>
      <c r="J89" s="166">
        <v>158345</v>
      </c>
      <c r="K89" s="167">
        <v>158345</v>
      </c>
      <c r="L89" s="167"/>
      <c r="M89" s="167"/>
      <c r="N89" s="168">
        <v>80.09</v>
      </c>
      <c r="O89" s="169"/>
      <c r="P89" s="169"/>
      <c r="Q89" s="169">
        <v>95</v>
      </c>
      <c r="R89" s="181"/>
      <c r="S89" s="186"/>
      <c r="T89" s="186"/>
      <c r="U89" s="186"/>
      <c r="V89" s="182">
        <v>1632193</v>
      </c>
      <c r="W89" s="173">
        <v>3077924</v>
      </c>
      <c r="X89" s="182">
        <v>3077924</v>
      </c>
      <c r="Y89" s="179"/>
      <c r="Z89" s="179"/>
    </row>
    <row r="90" spans="1:26">
      <c r="A90" s="162" t="s">
        <v>53</v>
      </c>
      <c r="B90" s="162"/>
      <c r="C90" s="148">
        <v>25134.09</v>
      </c>
      <c r="D90" s="163">
        <v>25134.09</v>
      </c>
      <c r="E90" s="163"/>
      <c r="F90" s="163"/>
      <c r="G90" s="163"/>
      <c r="H90" s="163"/>
      <c r="I90" s="163">
        <v>6.3</v>
      </c>
      <c r="J90" s="166">
        <v>158345</v>
      </c>
      <c r="K90" s="167">
        <v>158345</v>
      </c>
      <c r="L90" s="167"/>
      <c r="M90" s="167"/>
      <c r="N90" s="175">
        <v>91</v>
      </c>
      <c r="O90" s="169">
        <v>81</v>
      </c>
      <c r="P90" s="169"/>
      <c r="Q90" s="169">
        <v>95</v>
      </c>
      <c r="R90" s="181"/>
      <c r="S90" s="186"/>
      <c r="T90" s="186"/>
      <c r="U90" s="186"/>
      <c r="V90" s="182">
        <v>76091</v>
      </c>
      <c r="W90" s="173">
        <v>1718762</v>
      </c>
      <c r="X90" s="182">
        <v>1718762</v>
      </c>
      <c r="Y90" s="169"/>
      <c r="Z90" s="169"/>
    </row>
    <row r="91" spans="1:26">
      <c r="A91" s="162" t="s">
        <v>54</v>
      </c>
      <c r="B91" s="162"/>
      <c r="C91" s="148">
        <v>25134.09</v>
      </c>
      <c r="D91" s="163">
        <v>25134.09</v>
      </c>
      <c r="E91" s="163"/>
      <c r="F91" s="163"/>
      <c r="G91" s="163"/>
      <c r="H91" s="163"/>
      <c r="I91" s="163">
        <v>6.3</v>
      </c>
      <c r="J91" s="166">
        <v>158345</v>
      </c>
      <c r="K91" s="167">
        <v>158345</v>
      </c>
      <c r="L91" s="167"/>
      <c r="M91" s="167"/>
      <c r="N91" s="175">
        <v>91</v>
      </c>
      <c r="O91" s="169">
        <v>82</v>
      </c>
      <c r="P91" s="169"/>
      <c r="Q91" s="169">
        <v>95</v>
      </c>
      <c r="R91" s="181"/>
      <c r="S91" s="186"/>
      <c r="T91" s="186"/>
      <c r="U91" s="186"/>
      <c r="V91" s="182">
        <v>86456</v>
      </c>
      <c r="W91" s="173">
        <v>1729127</v>
      </c>
      <c r="X91" s="182">
        <v>1729127</v>
      </c>
      <c r="Y91" s="146"/>
      <c r="Z91" s="146"/>
    </row>
    <row r="92" spans="1:26" ht="24">
      <c r="A92" s="147">
        <v>17</v>
      </c>
      <c r="B92" s="155" t="s">
        <v>181</v>
      </c>
      <c r="C92" s="156"/>
      <c r="D92" s="156"/>
      <c r="E92" s="156"/>
      <c r="F92" s="156"/>
      <c r="G92" s="156"/>
      <c r="H92" s="156"/>
      <c r="I92" s="156"/>
      <c r="J92" s="156"/>
      <c r="K92" s="156"/>
      <c r="L92" s="156"/>
      <c r="M92" s="156"/>
      <c r="N92" s="156"/>
      <c r="O92" s="156"/>
      <c r="P92" s="156"/>
      <c r="Q92" s="156"/>
      <c r="R92" s="156"/>
      <c r="S92" s="156"/>
      <c r="T92" s="156"/>
      <c r="U92" s="156"/>
      <c r="V92" s="156"/>
      <c r="W92" s="156"/>
      <c r="X92" s="156"/>
      <c r="Y92" s="156"/>
      <c r="Z92" s="157"/>
    </row>
    <row r="93" spans="1:26" ht="36">
      <c r="A93" s="147" t="s">
        <v>182</v>
      </c>
      <c r="B93" s="147"/>
      <c r="C93" s="148"/>
      <c r="D93" s="178"/>
      <c r="E93" s="178"/>
      <c r="F93" s="178"/>
      <c r="G93" s="148"/>
      <c r="H93" s="149"/>
      <c r="I93" s="136"/>
      <c r="J93" s="149"/>
      <c r="K93" s="149"/>
      <c r="L93" s="167"/>
      <c r="M93" s="167"/>
      <c r="N93" s="136"/>
      <c r="O93" s="136"/>
      <c r="P93" s="136"/>
      <c r="Q93" s="149"/>
      <c r="R93" s="159"/>
      <c r="S93" s="160"/>
      <c r="T93" s="160"/>
      <c r="U93" s="160"/>
      <c r="V93" s="161">
        <v>82891225</v>
      </c>
      <c r="W93" s="161">
        <v>323228862.64999998</v>
      </c>
      <c r="X93" s="161">
        <v>306260216</v>
      </c>
      <c r="Y93" s="161"/>
      <c r="Z93" s="151">
        <v>16968646.649999999</v>
      </c>
    </row>
    <row r="94" spans="1:26">
      <c r="A94" s="162" t="s">
        <v>52</v>
      </c>
      <c r="B94" s="162"/>
      <c r="C94" s="148">
        <v>1326367.4700000007</v>
      </c>
      <c r="D94" s="163">
        <v>1193945.1300000008</v>
      </c>
      <c r="E94" s="164">
        <v>27376.149999999998</v>
      </c>
      <c r="F94" s="164">
        <v>105046.18999999999</v>
      </c>
      <c r="G94" s="165"/>
      <c r="H94" s="165"/>
      <c r="I94" s="165">
        <v>6.3</v>
      </c>
      <c r="J94" s="166">
        <v>8356114</v>
      </c>
      <c r="K94" s="167">
        <v>7521854</v>
      </c>
      <c r="L94" s="167">
        <v>172470</v>
      </c>
      <c r="M94" s="167">
        <v>661790</v>
      </c>
      <c r="N94" s="168">
        <v>92.19</v>
      </c>
      <c r="O94" s="169"/>
      <c r="P94" s="169"/>
      <c r="Q94" s="169">
        <v>95</v>
      </c>
      <c r="R94" s="187"/>
      <c r="S94" s="187"/>
      <c r="T94" s="187"/>
      <c r="U94" s="187"/>
      <c r="V94" s="182">
        <v>75074589</v>
      </c>
      <c r="W94" s="173">
        <v>149838688</v>
      </c>
      <c r="X94" s="182">
        <v>149838688</v>
      </c>
      <c r="Y94" s="182"/>
      <c r="Z94" s="179"/>
    </row>
    <row r="95" spans="1:26">
      <c r="A95" s="162" t="s">
        <v>53</v>
      </c>
      <c r="B95" s="162"/>
      <c r="C95" s="148">
        <v>1326367.4700000009</v>
      </c>
      <c r="D95" s="163">
        <v>1124526.92</v>
      </c>
      <c r="E95" s="163">
        <v>27376.149999999998</v>
      </c>
      <c r="F95" s="163">
        <v>174464.4</v>
      </c>
      <c r="G95" s="163"/>
      <c r="H95" s="163"/>
      <c r="I95" s="163">
        <v>6.3</v>
      </c>
      <c r="J95" s="166">
        <v>8356116</v>
      </c>
      <c r="K95" s="167">
        <v>7084520</v>
      </c>
      <c r="L95" s="167">
        <v>172470</v>
      </c>
      <c r="M95" s="167">
        <v>1099126</v>
      </c>
      <c r="N95" s="169">
        <v>92</v>
      </c>
      <c r="O95" s="169"/>
      <c r="P95" s="169"/>
      <c r="Q95" s="169">
        <v>95</v>
      </c>
      <c r="R95" s="187"/>
      <c r="S95" s="187"/>
      <c r="T95" s="187"/>
      <c r="U95" s="187"/>
      <c r="V95" s="182">
        <v>4160638</v>
      </c>
      <c r="W95" s="173">
        <v>95431730.650000006</v>
      </c>
      <c r="X95" s="182">
        <v>78463084</v>
      </c>
      <c r="Y95" s="170"/>
      <c r="Z95" s="169">
        <v>16968646.649999999</v>
      </c>
    </row>
    <row r="96" spans="1:26" ht="13.5" customHeight="1">
      <c r="A96" s="162" t="s">
        <v>54</v>
      </c>
      <c r="B96" s="162"/>
      <c r="C96" s="148">
        <v>1326367.4700000009</v>
      </c>
      <c r="D96" s="163">
        <v>1124526.92</v>
      </c>
      <c r="E96" s="163">
        <v>27376.149999999998</v>
      </c>
      <c r="F96" s="163">
        <v>174464.4</v>
      </c>
      <c r="G96" s="163"/>
      <c r="H96" s="163"/>
      <c r="I96" s="163">
        <v>6.3</v>
      </c>
      <c r="J96" s="166">
        <v>8356116</v>
      </c>
      <c r="K96" s="167">
        <v>7084520</v>
      </c>
      <c r="L96" s="167">
        <v>172470</v>
      </c>
      <c r="M96" s="167">
        <v>1099126</v>
      </c>
      <c r="N96" s="169">
        <v>92</v>
      </c>
      <c r="O96" s="169"/>
      <c r="P96" s="169"/>
      <c r="Q96" s="169">
        <v>95</v>
      </c>
      <c r="R96" s="160"/>
      <c r="S96" s="160"/>
      <c r="T96" s="160"/>
      <c r="U96" s="160"/>
      <c r="V96" s="182">
        <v>3655998</v>
      </c>
      <c r="W96" s="173">
        <v>77958444</v>
      </c>
      <c r="X96" s="182">
        <v>77958444</v>
      </c>
      <c r="Y96" s="171"/>
      <c r="Z96" s="146"/>
    </row>
    <row r="97" spans="1:26" ht="24" hidden="1">
      <c r="A97" s="147">
        <v>18</v>
      </c>
      <c r="B97" s="155" t="s">
        <v>183</v>
      </c>
      <c r="C97" s="156"/>
      <c r="D97" s="156"/>
      <c r="E97" s="156"/>
      <c r="F97" s="156"/>
      <c r="G97" s="156"/>
      <c r="H97" s="156"/>
      <c r="I97" s="156"/>
      <c r="J97" s="156"/>
      <c r="K97" s="156"/>
      <c r="L97" s="156"/>
      <c r="M97" s="156"/>
      <c r="N97" s="156"/>
      <c r="O97" s="156"/>
      <c r="P97" s="156"/>
      <c r="Q97" s="156"/>
      <c r="R97" s="156"/>
      <c r="S97" s="156"/>
      <c r="T97" s="156"/>
      <c r="U97" s="156"/>
      <c r="V97" s="156"/>
      <c r="W97" s="156"/>
      <c r="X97" s="156"/>
      <c r="Y97" s="156"/>
      <c r="Z97" s="157"/>
    </row>
    <row r="98" spans="1:26" ht="48" hidden="1">
      <c r="A98" s="147" t="s">
        <v>184</v>
      </c>
      <c r="B98" s="147"/>
      <c r="C98" s="148"/>
      <c r="D98" s="178"/>
      <c r="E98" s="178"/>
      <c r="F98" s="178"/>
      <c r="G98" s="148"/>
      <c r="H98" s="149"/>
      <c r="I98" s="136"/>
      <c r="J98" s="149"/>
      <c r="K98" s="149"/>
      <c r="L98" s="167"/>
      <c r="M98" s="167"/>
      <c r="N98" s="136"/>
      <c r="O98" s="136"/>
      <c r="P98" s="136"/>
      <c r="Q98" s="149"/>
      <c r="R98" s="136"/>
      <c r="S98" s="150"/>
      <c r="T98" s="150"/>
      <c r="U98" s="150"/>
      <c r="V98" s="151">
        <f>V99+V100+V101</f>
        <v>5796576</v>
      </c>
      <c r="W98" s="151">
        <f t="shared" ref="W98:X98" si="35">W99+W100+W101</f>
        <v>38199719.785999998</v>
      </c>
      <c r="X98" s="151">
        <f t="shared" si="35"/>
        <v>38199719.785999998</v>
      </c>
      <c r="Y98" s="151"/>
      <c r="Z98" s="151"/>
    </row>
    <row r="99" spans="1:26" hidden="1">
      <c r="A99" s="162" t="s">
        <v>52</v>
      </c>
      <c r="B99" s="162"/>
      <c r="C99" s="148">
        <f t="shared" si="31"/>
        <v>169022.42</v>
      </c>
      <c r="D99" s="163">
        <v>169022.42</v>
      </c>
      <c r="E99" s="164"/>
      <c r="F99" s="164"/>
      <c r="G99" s="165"/>
      <c r="H99" s="165"/>
      <c r="I99" s="165">
        <v>6.3</v>
      </c>
      <c r="J99" s="166">
        <f t="shared" si="32"/>
        <v>1064842</v>
      </c>
      <c r="K99" s="167">
        <f>CEILING(D99*I99,1)</f>
        <v>1064842</v>
      </c>
      <c r="L99" s="167"/>
      <c r="M99" s="167"/>
      <c r="N99" s="168">
        <v>88.93</v>
      </c>
      <c r="O99" s="169"/>
      <c r="P99" s="169"/>
      <c r="Q99" s="169">
        <v>95</v>
      </c>
      <c r="R99" s="180"/>
      <c r="S99" s="180"/>
      <c r="T99" s="180"/>
      <c r="U99" s="180"/>
      <c r="V99" s="179">
        <v>4629870</v>
      </c>
      <c r="W99" s="180">
        <f>X99+Y99+Z99</f>
        <v>15425260</v>
      </c>
      <c r="X99" s="179">
        <f>CEILING(K99*N99*Q99*12/10000+V99,1)</f>
        <v>15425260</v>
      </c>
      <c r="Y99" s="179"/>
      <c r="Z99" s="179"/>
    </row>
    <row r="100" spans="1:26" hidden="1">
      <c r="A100" s="162" t="s">
        <v>53</v>
      </c>
      <c r="B100" s="162"/>
      <c r="C100" s="148">
        <f t="shared" ref="C100:C151" si="36">D100+E100+F100</f>
        <v>169022.42</v>
      </c>
      <c r="D100" s="163">
        <v>169022.42</v>
      </c>
      <c r="E100" s="163"/>
      <c r="F100" s="163"/>
      <c r="G100" s="163"/>
      <c r="H100" s="163"/>
      <c r="I100" s="163">
        <v>6.3</v>
      </c>
      <c r="J100" s="166">
        <f t="shared" ref="J100:J151" si="37">K100+L100+M100</f>
        <v>1064841</v>
      </c>
      <c r="K100" s="167">
        <v>1064841</v>
      </c>
      <c r="L100" s="167"/>
      <c r="M100" s="167"/>
      <c r="N100" s="169">
        <v>89</v>
      </c>
      <c r="O100" s="169"/>
      <c r="P100" s="169"/>
      <c r="Q100" s="169">
        <v>95</v>
      </c>
      <c r="R100" s="180"/>
      <c r="S100" s="180"/>
      <c r="T100" s="180"/>
      <c r="U100" s="169"/>
      <c r="V100" s="179">
        <v>568177</v>
      </c>
      <c r="W100" s="180">
        <f>X100+Y100+Z100</f>
        <v>11372054</v>
      </c>
      <c r="X100" s="179">
        <v>11372054</v>
      </c>
      <c r="Y100" s="169"/>
      <c r="Z100" s="169"/>
    </row>
    <row r="101" spans="1:26" hidden="1">
      <c r="A101" s="162" t="s">
        <v>54</v>
      </c>
      <c r="B101" s="162"/>
      <c r="C101" s="148">
        <f t="shared" si="36"/>
        <v>169022.42</v>
      </c>
      <c r="D101" s="163">
        <v>169022.42</v>
      </c>
      <c r="E101" s="163"/>
      <c r="F101" s="163"/>
      <c r="G101" s="163"/>
      <c r="H101" s="163"/>
      <c r="I101" s="163">
        <v>6.3</v>
      </c>
      <c r="J101" s="166">
        <f t="shared" si="37"/>
        <v>1064841</v>
      </c>
      <c r="K101" s="167">
        <v>1064841</v>
      </c>
      <c r="L101" s="167"/>
      <c r="M101" s="167"/>
      <c r="N101" s="169">
        <v>89</v>
      </c>
      <c r="O101" s="169"/>
      <c r="P101" s="169"/>
      <c r="Q101" s="169">
        <v>95</v>
      </c>
      <c r="R101" s="180"/>
      <c r="S101" s="180"/>
      <c r="T101" s="180"/>
      <c r="U101" s="169"/>
      <c r="V101" s="179">
        <v>598529</v>
      </c>
      <c r="W101" s="180">
        <v>11402405.786</v>
      </c>
      <c r="X101" s="179">
        <v>11402405.786</v>
      </c>
      <c r="Y101" s="146"/>
      <c r="Z101" s="146"/>
    </row>
    <row r="102" spans="1:26" ht="24" hidden="1">
      <c r="A102" s="147">
        <v>19</v>
      </c>
      <c r="B102" s="155" t="s">
        <v>185</v>
      </c>
      <c r="C102" s="156"/>
      <c r="D102" s="156"/>
      <c r="E102" s="156"/>
      <c r="F102" s="156"/>
      <c r="G102" s="156"/>
      <c r="H102" s="156"/>
      <c r="I102" s="156"/>
      <c r="J102" s="156"/>
      <c r="K102" s="156"/>
      <c r="L102" s="156"/>
      <c r="M102" s="156"/>
      <c r="N102" s="156"/>
      <c r="O102" s="156"/>
      <c r="P102" s="156"/>
      <c r="Q102" s="156"/>
      <c r="R102" s="156"/>
      <c r="S102" s="156"/>
      <c r="T102" s="156"/>
      <c r="U102" s="156"/>
      <c r="V102" s="156"/>
      <c r="W102" s="156"/>
      <c r="X102" s="156"/>
      <c r="Y102" s="156"/>
      <c r="Z102" s="157"/>
    </row>
    <row r="103" spans="1:26" ht="36" hidden="1">
      <c r="A103" s="147" t="s">
        <v>186</v>
      </c>
      <c r="B103" s="147"/>
      <c r="C103" s="148"/>
      <c r="D103" s="178"/>
      <c r="E103" s="178"/>
      <c r="F103" s="178"/>
      <c r="G103" s="148"/>
      <c r="H103" s="149"/>
      <c r="I103" s="136"/>
      <c r="J103" s="149"/>
      <c r="K103" s="149"/>
      <c r="L103" s="167"/>
      <c r="M103" s="167"/>
      <c r="N103" s="136"/>
      <c r="O103" s="136"/>
      <c r="P103" s="136"/>
      <c r="Q103" s="149"/>
      <c r="R103" s="136"/>
      <c r="S103" s="150"/>
      <c r="T103" s="150"/>
      <c r="U103" s="150"/>
      <c r="V103" s="151">
        <f>V104+V105+V106</f>
        <v>7253067</v>
      </c>
      <c r="W103" s="151">
        <f t="shared" ref="W103:X103" si="38">W104+W105+W106</f>
        <v>29831568</v>
      </c>
      <c r="X103" s="151">
        <f t="shared" si="38"/>
        <v>29831568</v>
      </c>
      <c r="Y103" s="151"/>
      <c r="Z103" s="151"/>
    </row>
    <row r="104" spans="1:26" hidden="1">
      <c r="A104" s="162" t="s">
        <v>52</v>
      </c>
      <c r="B104" s="162"/>
      <c r="C104" s="148">
        <f t="shared" si="36"/>
        <v>117576.52000000003</v>
      </c>
      <c r="D104" s="163">
        <v>117576.52000000003</v>
      </c>
      <c r="E104" s="164"/>
      <c r="F104" s="164"/>
      <c r="G104" s="165"/>
      <c r="H104" s="165"/>
      <c r="I104" s="165">
        <v>6.3</v>
      </c>
      <c r="J104" s="166">
        <f t="shared" si="37"/>
        <v>740733</v>
      </c>
      <c r="K104" s="167">
        <f>CEILING(D104*I104,1)</f>
        <v>740733</v>
      </c>
      <c r="L104" s="167"/>
      <c r="M104" s="167"/>
      <c r="N104" s="168">
        <v>88.38</v>
      </c>
      <c r="O104" s="169"/>
      <c r="P104" s="169"/>
      <c r="Q104" s="169">
        <v>95</v>
      </c>
      <c r="R104" s="180"/>
      <c r="S104" s="180"/>
      <c r="T104" s="180"/>
      <c r="U104" s="180"/>
      <c r="V104" s="179">
        <v>6444048</v>
      </c>
      <c r="W104" s="180">
        <f>X104+Y104+Z104</f>
        <v>13907171</v>
      </c>
      <c r="X104" s="179">
        <f>CEILING(K104*N104*Q104*12/10000+V104,1)</f>
        <v>13907171</v>
      </c>
      <c r="Y104" s="179"/>
      <c r="Z104" s="179"/>
    </row>
    <row r="105" spans="1:26" hidden="1">
      <c r="A105" s="162" t="s">
        <v>53</v>
      </c>
      <c r="B105" s="162"/>
      <c r="C105" s="148">
        <f t="shared" si="36"/>
        <v>117576.52000000003</v>
      </c>
      <c r="D105" s="163">
        <v>117576.52000000003</v>
      </c>
      <c r="E105" s="163"/>
      <c r="F105" s="163"/>
      <c r="G105" s="163"/>
      <c r="H105" s="163"/>
      <c r="I105" s="163">
        <v>6.3</v>
      </c>
      <c r="J105" s="166">
        <f t="shared" si="37"/>
        <v>740732</v>
      </c>
      <c r="K105" s="167">
        <v>740732</v>
      </c>
      <c r="L105" s="167"/>
      <c r="M105" s="167"/>
      <c r="N105" s="169">
        <v>89</v>
      </c>
      <c r="O105" s="169"/>
      <c r="P105" s="169"/>
      <c r="Q105" s="169">
        <v>95</v>
      </c>
      <c r="R105" s="180"/>
      <c r="S105" s="180"/>
      <c r="T105" s="180"/>
      <c r="U105" s="169"/>
      <c r="V105" s="179">
        <v>392795</v>
      </c>
      <c r="W105" s="180">
        <v>7908262</v>
      </c>
      <c r="X105" s="179">
        <v>7908262</v>
      </c>
      <c r="Y105" s="169"/>
      <c r="Z105" s="169"/>
    </row>
    <row r="106" spans="1:26" hidden="1">
      <c r="A106" s="162" t="s">
        <v>54</v>
      </c>
      <c r="B106" s="162"/>
      <c r="C106" s="148">
        <f t="shared" si="36"/>
        <v>117576.52000000003</v>
      </c>
      <c r="D106" s="163">
        <v>117576.52000000003</v>
      </c>
      <c r="E106" s="163"/>
      <c r="F106" s="163"/>
      <c r="G106" s="163"/>
      <c r="H106" s="163"/>
      <c r="I106" s="163">
        <v>6.3</v>
      </c>
      <c r="J106" s="166">
        <f t="shared" si="37"/>
        <v>740732</v>
      </c>
      <c r="K106" s="167">
        <v>740732</v>
      </c>
      <c r="L106" s="167"/>
      <c r="M106" s="167"/>
      <c r="N106" s="169">
        <v>90</v>
      </c>
      <c r="O106" s="169"/>
      <c r="P106" s="169"/>
      <c r="Q106" s="169">
        <v>95</v>
      </c>
      <c r="R106" s="180"/>
      <c r="S106" s="180"/>
      <c r="T106" s="180"/>
      <c r="U106" s="169"/>
      <c r="V106" s="179">
        <v>416224</v>
      </c>
      <c r="W106" s="180">
        <f>X106+Y106+Z106</f>
        <v>8016135</v>
      </c>
      <c r="X106" s="179">
        <f>CEILING(K106*N106*Q106*12/10000+V106,1)</f>
        <v>8016135</v>
      </c>
      <c r="Y106" s="146"/>
      <c r="Z106" s="146"/>
    </row>
    <row r="107" spans="1:26" ht="24">
      <c r="A107" s="147">
        <v>20</v>
      </c>
      <c r="B107" s="155" t="s">
        <v>187</v>
      </c>
      <c r="C107" s="156"/>
      <c r="D107" s="156"/>
      <c r="E107" s="156"/>
      <c r="F107" s="156"/>
      <c r="G107" s="156"/>
      <c r="H107" s="156"/>
      <c r="I107" s="156"/>
      <c r="J107" s="156"/>
      <c r="K107" s="156"/>
      <c r="L107" s="156"/>
      <c r="M107" s="156"/>
      <c r="N107" s="156"/>
      <c r="O107" s="156"/>
      <c r="P107" s="156"/>
      <c r="Q107" s="156"/>
      <c r="R107" s="156"/>
      <c r="S107" s="156"/>
      <c r="T107" s="156"/>
      <c r="U107" s="156"/>
      <c r="V107" s="156"/>
      <c r="W107" s="156"/>
      <c r="X107" s="156"/>
      <c r="Y107" s="156"/>
      <c r="Z107" s="157"/>
    </row>
    <row r="108" spans="1:26" ht="36">
      <c r="A108" s="147" t="s">
        <v>188</v>
      </c>
      <c r="B108" s="147"/>
      <c r="C108" s="148"/>
      <c r="D108" s="178"/>
      <c r="E108" s="178"/>
      <c r="F108" s="178"/>
      <c r="G108" s="148"/>
      <c r="H108" s="149"/>
      <c r="I108" s="136"/>
      <c r="J108" s="149"/>
      <c r="K108" s="149"/>
      <c r="L108" s="167"/>
      <c r="M108" s="167"/>
      <c r="N108" s="136"/>
      <c r="O108" s="136"/>
      <c r="P108" s="136"/>
      <c r="Q108" s="149"/>
      <c r="R108" s="136"/>
      <c r="S108" s="160"/>
      <c r="T108" s="160"/>
      <c r="U108" s="160"/>
      <c r="V108" s="161">
        <v>2972394</v>
      </c>
      <c r="W108" s="161">
        <v>17419988</v>
      </c>
      <c r="X108" s="161">
        <v>17419988</v>
      </c>
      <c r="Y108" s="151"/>
      <c r="Z108" s="151"/>
    </row>
    <row r="109" spans="1:26">
      <c r="A109" s="162" t="s">
        <v>52</v>
      </c>
      <c r="B109" s="162"/>
      <c r="C109" s="148">
        <v>90029.199999999983</v>
      </c>
      <c r="D109" s="163">
        <v>86846.89999999998</v>
      </c>
      <c r="E109" s="164">
        <v>3182.3</v>
      </c>
      <c r="F109" s="164"/>
      <c r="G109" s="165"/>
      <c r="H109" s="165"/>
      <c r="I109" s="165">
        <v>6.3</v>
      </c>
      <c r="J109" s="166">
        <v>567183</v>
      </c>
      <c r="K109" s="167">
        <v>547135</v>
      </c>
      <c r="L109" s="167">
        <v>20048</v>
      </c>
      <c r="M109" s="167"/>
      <c r="N109" s="168">
        <v>83.84</v>
      </c>
      <c r="O109" s="169"/>
      <c r="P109" s="169"/>
      <c r="Q109" s="169">
        <v>95</v>
      </c>
      <c r="R109" s="180"/>
      <c r="S109" s="173"/>
      <c r="T109" s="173"/>
      <c r="U109" s="173"/>
      <c r="V109" s="182">
        <v>2454235</v>
      </c>
      <c r="W109" s="173">
        <v>7683620</v>
      </c>
      <c r="X109" s="182">
        <v>7683620</v>
      </c>
      <c r="Y109" s="179"/>
      <c r="Z109" s="179"/>
    </row>
    <row r="110" spans="1:26">
      <c r="A110" s="162" t="s">
        <v>53</v>
      </c>
      <c r="B110" s="162"/>
      <c r="C110" s="148">
        <v>90029.199999999983</v>
      </c>
      <c r="D110" s="163">
        <v>86846.89999999998</v>
      </c>
      <c r="E110" s="163">
        <v>3182.3</v>
      </c>
      <c r="F110" s="163"/>
      <c r="G110" s="163"/>
      <c r="H110" s="163"/>
      <c r="I110" s="163">
        <v>6.3</v>
      </c>
      <c r="J110" s="166">
        <v>567183</v>
      </c>
      <c r="K110" s="167">
        <v>547135</v>
      </c>
      <c r="L110" s="167">
        <v>20048</v>
      </c>
      <c r="M110" s="167"/>
      <c r="N110" s="183">
        <v>74</v>
      </c>
      <c r="O110" s="169">
        <v>84</v>
      </c>
      <c r="P110" s="169"/>
      <c r="Q110" s="169">
        <v>95</v>
      </c>
      <c r="R110" s="180"/>
      <c r="S110" s="173"/>
      <c r="T110" s="173"/>
      <c r="U110" s="170"/>
      <c r="V110" s="182">
        <v>275231</v>
      </c>
      <c r="W110" s="173">
        <v>4877809</v>
      </c>
      <c r="X110" s="182">
        <v>4877809</v>
      </c>
      <c r="Y110" s="169"/>
      <c r="Z110" s="169"/>
    </row>
    <row r="111" spans="1:26">
      <c r="A111" s="162" t="s">
        <v>54</v>
      </c>
      <c r="B111" s="162"/>
      <c r="C111" s="148">
        <v>90029.199999999983</v>
      </c>
      <c r="D111" s="163">
        <v>86846.89999999998</v>
      </c>
      <c r="E111" s="163">
        <v>3182.3</v>
      </c>
      <c r="F111" s="163"/>
      <c r="G111" s="163"/>
      <c r="H111" s="163"/>
      <c r="I111" s="163">
        <v>6.3</v>
      </c>
      <c r="J111" s="166">
        <v>567183</v>
      </c>
      <c r="K111" s="167">
        <v>547135</v>
      </c>
      <c r="L111" s="167">
        <v>20048</v>
      </c>
      <c r="M111" s="167"/>
      <c r="N111" s="183">
        <v>74</v>
      </c>
      <c r="O111" s="169">
        <v>84</v>
      </c>
      <c r="P111" s="169"/>
      <c r="Q111" s="169">
        <v>95</v>
      </c>
      <c r="R111" s="180"/>
      <c r="S111" s="173"/>
      <c r="T111" s="173"/>
      <c r="U111" s="170"/>
      <c r="V111" s="182">
        <v>242928</v>
      </c>
      <c r="W111" s="173">
        <v>4858559</v>
      </c>
      <c r="X111" s="182">
        <v>4858559</v>
      </c>
      <c r="Y111" s="146"/>
      <c r="Z111" s="146"/>
    </row>
    <row r="112" spans="1:26" ht="0.75" customHeight="1">
      <c r="A112" s="147">
        <v>21</v>
      </c>
      <c r="B112" s="155" t="s">
        <v>189</v>
      </c>
      <c r="C112" s="156"/>
      <c r="D112" s="156"/>
      <c r="E112" s="156"/>
      <c r="F112" s="156"/>
      <c r="G112" s="156"/>
      <c r="H112" s="156"/>
      <c r="I112" s="156"/>
      <c r="J112" s="156"/>
      <c r="K112" s="156"/>
      <c r="L112" s="156"/>
      <c r="M112" s="156"/>
      <c r="N112" s="156"/>
      <c r="O112" s="156"/>
      <c r="P112" s="156"/>
      <c r="Q112" s="156"/>
      <c r="R112" s="156"/>
      <c r="S112" s="156"/>
      <c r="T112" s="156"/>
      <c r="U112" s="156"/>
      <c r="V112" s="156"/>
      <c r="W112" s="156"/>
      <c r="X112" s="156"/>
      <c r="Y112" s="156"/>
      <c r="Z112" s="157"/>
    </row>
    <row r="113" spans="1:26" ht="36" hidden="1">
      <c r="A113" s="147" t="s">
        <v>190</v>
      </c>
      <c r="B113" s="147"/>
      <c r="C113" s="148"/>
      <c r="D113" s="178"/>
      <c r="E113" s="178"/>
      <c r="F113" s="178"/>
      <c r="G113" s="148"/>
      <c r="H113" s="149"/>
      <c r="I113" s="136"/>
      <c r="J113" s="149"/>
      <c r="K113" s="149"/>
      <c r="L113" s="167"/>
      <c r="M113" s="167"/>
      <c r="N113" s="136"/>
      <c r="O113" s="136"/>
      <c r="P113" s="136"/>
      <c r="Q113" s="149"/>
      <c r="R113" s="136"/>
      <c r="S113" s="150"/>
      <c r="T113" s="150"/>
      <c r="U113" s="150"/>
      <c r="V113" s="151">
        <f>V114+V115+V116</f>
        <v>4200648</v>
      </c>
      <c r="W113" s="151">
        <f t="shared" ref="W113:X113" si="39">W114+W115+W116</f>
        <v>18158238</v>
      </c>
      <c r="X113" s="151">
        <f t="shared" si="39"/>
        <v>18158238</v>
      </c>
      <c r="Y113" s="151"/>
      <c r="Z113" s="151"/>
    </row>
    <row r="114" spans="1:26" hidden="1">
      <c r="A114" s="162" t="s">
        <v>52</v>
      </c>
      <c r="B114" s="162"/>
      <c r="C114" s="148">
        <f t="shared" si="36"/>
        <v>75221.069999999978</v>
      </c>
      <c r="D114" s="163">
        <v>75221.069999999978</v>
      </c>
      <c r="E114" s="164"/>
      <c r="F114" s="164"/>
      <c r="G114" s="165"/>
      <c r="H114" s="165"/>
      <c r="I114" s="165">
        <v>6.3</v>
      </c>
      <c r="J114" s="166">
        <f t="shared" si="37"/>
        <v>473893</v>
      </c>
      <c r="K114" s="167">
        <f t="shared" ref="K114:K176" si="40">ROUND(D114*I114,0)</f>
        <v>473893</v>
      </c>
      <c r="L114" s="167"/>
      <c r="M114" s="167"/>
      <c r="N114" s="168">
        <v>85.36</v>
      </c>
      <c r="O114" s="169"/>
      <c r="P114" s="169"/>
      <c r="Q114" s="169">
        <v>95</v>
      </c>
      <c r="R114" s="180"/>
      <c r="S114" s="180"/>
      <c r="T114" s="180"/>
      <c r="U114" s="180"/>
      <c r="V114" s="179">
        <v>3700638</v>
      </c>
      <c r="W114" s="180">
        <f t="shared" ref="W114:W116" si="41">X114+Y114+Z114</f>
        <v>8312110</v>
      </c>
      <c r="X114" s="179">
        <f t="shared" ref="X114:X116" si="42">CEILING(K114*N114*Q114*12/10000+V114,1)</f>
        <v>8312110</v>
      </c>
      <c r="Y114" s="179"/>
      <c r="Z114" s="179"/>
    </row>
    <row r="115" spans="1:26" hidden="1">
      <c r="A115" s="162" t="s">
        <v>53</v>
      </c>
      <c r="B115" s="162"/>
      <c r="C115" s="148">
        <f t="shared" si="36"/>
        <v>75221.069999999978</v>
      </c>
      <c r="D115" s="163">
        <v>75221.069999999978</v>
      </c>
      <c r="E115" s="163"/>
      <c r="F115" s="163"/>
      <c r="G115" s="163"/>
      <c r="H115" s="163"/>
      <c r="I115" s="163">
        <v>6.3</v>
      </c>
      <c r="J115" s="166">
        <f t="shared" si="37"/>
        <v>473893</v>
      </c>
      <c r="K115" s="167">
        <f t="shared" si="40"/>
        <v>473893</v>
      </c>
      <c r="L115" s="167"/>
      <c r="M115" s="167"/>
      <c r="N115" s="169">
        <v>86</v>
      </c>
      <c r="O115" s="169"/>
      <c r="P115" s="169"/>
      <c r="Q115" s="169">
        <v>95</v>
      </c>
      <c r="R115" s="180"/>
      <c r="S115" s="180"/>
      <c r="T115" s="180"/>
      <c r="U115" s="169"/>
      <c r="V115" s="179">
        <v>242708</v>
      </c>
      <c r="W115" s="180">
        <f t="shared" si="41"/>
        <v>4888755</v>
      </c>
      <c r="X115" s="179">
        <f t="shared" si="42"/>
        <v>4888755</v>
      </c>
      <c r="Y115" s="169"/>
      <c r="Z115" s="169"/>
    </row>
    <row r="116" spans="1:26" hidden="1">
      <c r="A116" s="162" t="s">
        <v>54</v>
      </c>
      <c r="B116" s="162"/>
      <c r="C116" s="148">
        <f t="shared" si="36"/>
        <v>75221.069999999978</v>
      </c>
      <c r="D116" s="163">
        <v>75221.069999999978</v>
      </c>
      <c r="E116" s="163"/>
      <c r="F116" s="163"/>
      <c r="G116" s="163"/>
      <c r="H116" s="163"/>
      <c r="I116" s="163">
        <v>6.3</v>
      </c>
      <c r="J116" s="166">
        <f t="shared" si="37"/>
        <v>473893</v>
      </c>
      <c r="K116" s="167">
        <f t="shared" si="40"/>
        <v>473893</v>
      </c>
      <c r="L116" s="167"/>
      <c r="M116" s="167"/>
      <c r="N116" s="169">
        <v>87</v>
      </c>
      <c r="O116" s="169"/>
      <c r="P116" s="169"/>
      <c r="Q116" s="169">
        <v>95</v>
      </c>
      <c r="R116" s="180"/>
      <c r="S116" s="180"/>
      <c r="T116" s="180"/>
      <c r="U116" s="169"/>
      <c r="V116" s="179">
        <v>257302</v>
      </c>
      <c r="W116" s="180">
        <f t="shared" si="41"/>
        <v>4957373</v>
      </c>
      <c r="X116" s="179">
        <f t="shared" si="42"/>
        <v>4957373</v>
      </c>
      <c r="Y116" s="146"/>
      <c r="Z116" s="146"/>
    </row>
    <row r="117" spans="1:26" ht="24">
      <c r="A117" s="147">
        <v>22</v>
      </c>
      <c r="B117" s="155" t="s">
        <v>191</v>
      </c>
      <c r="C117" s="156"/>
      <c r="D117" s="156"/>
      <c r="E117" s="156"/>
      <c r="F117" s="156"/>
      <c r="G117" s="156"/>
      <c r="H117" s="156"/>
      <c r="I117" s="156"/>
      <c r="J117" s="156"/>
      <c r="K117" s="156"/>
      <c r="L117" s="156"/>
      <c r="M117" s="156"/>
      <c r="N117" s="156"/>
      <c r="O117" s="156"/>
      <c r="P117" s="156"/>
      <c r="Q117" s="156"/>
      <c r="R117" s="156"/>
      <c r="S117" s="156"/>
      <c r="T117" s="156"/>
      <c r="U117" s="156"/>
      <c r="V117" s="156"/>
      <c r="W117" s="156"/>
      <c r="X117" s="156"/>
      <c r="Y117" s="156"/>
      <c r="Z117" s="157"/>
    </row>
    <row r="118" spans="1:26" ht="36">
      <c r="A118" s="147" t="s">
        <v>192</v>
      </c>
      <c r="B118" s="147"/>
      <c r="C118" s="148"/>
      <c r="D118" s="178"/>
      <c r="E118" s="178"/>
      <c r="F118" s="178"/>
      <c r="G118" s="148"/>
      <c r="H118" s="149"/>
      <c r="I118" s="136"/>
      <c r="J118" s="149"/>
      <c r="K118" s="149"/>
      <c r="L118" s="167"/>
      <c r="M118" s="167"/>
      <c r="N118" s="136"/>
      <c r="O118" s="136"/>
      <c r="P118" s="136"/>
      <c r="Q118" s="149"/>
      <c r="R118" s="136"/>
      <c r="S118" s="160"/>
      <c r="T118" s="160"/>
      <c r="U118" s="160"/>
      <c r="V118" s="161">
        <v>12235753</v>
      </c>
      <c r="W118" s="161">
        <v>38716321</v>
      </c>
      <c r="X118" s="161">
        <v>38716321</v>
      </c>
      <c r="Y118" s="151"/>
      <c r="Z118" s="151"/>
    </row>
    <row r="119" spans="1:26">
      <c r="A119" s="162" t="s">
        <v>52</v>
      </c>
      <c r="B119" s="162"/>
      <c r="C119" s="148">
        <v>137998.58999999997</v>
      </c>
      <c r="D119" s="163">
        <v>137998.58999999997</v>
      </c>
      <c r="E119" s="164"/>
      <c r="F119" s="164"/>
      <c r="G119" s="165"/>
      <c r="H119" s="165"/>
      <c r="I119" s="165">
        <v>6.3</v>
      </c>
      <c r="J119" s="166">
        <v>869391</v>
      </c>
      <c r="K119" s="167">
        <v>869391</v>
      </c>
      <c r="L119" s="167"/>
      <c r="M119" s="167"/>
      <c r="N119" s="168">
        <v>83.77</v>
      </c>
      <c r="O119" s="169"/>
      <c r="P119" s="169"/>
      <c r="Q119" s="169">
        <v>95</v>
      </c>
      <c r="R119" s="180"/>
      <c r="S119" s="173"/>
      <c r="T119" s="173"/>
      <c r="U119" s="173"/>
      <c r="V119" s="182">
        <v>11318876</v>
      </c>
      <c r="W119" s="173">
        <v>19621369</v>
      </c>
      <c r="X119" s="182">
        <v>19621369</v>
      </c>
      <c r="Y119" s="179"/>
      <c r="Z119" s="179"/>
    </row>
    <row r="120" spans="1:26">
      <c r="A120" s="162" t="s">
        <v>53</v>
      </c>
      <c r="B120" s="162"/>
      <c r="C120" s="148">
        <v>137998.58999999997</v>
      </c>
      <c r="D120" s="163">
        <v>137998.58999999997</v>
      </c>
      <c r="E120" s="163"/>
      <c r="F120" s="163"/>
      <c r="G120" s="163"/>
      <c r="H120" s="163"/>
      <c r="I120" s="163">
        <v>6.3</v>
      </c>
      <c r="J120" s="166">
        <v>869391</v>
      </c>
      <c r="K120" s="167">
        <v>869391</v>
      </c>
      <c r="L120" s="167"/>
      <c r="M120" s="167"/>
      <c r="N120" s="175">
        <v>92</v>
      </c>
      <c r="O120" s="169">
        <v>85</v>
      </c>
      <c r="P120" s="169"/>
      <c r="Q120" s="169">
        <v>95</v>
      </c>
      <c r="R120" s="180"/>
      <c r="S120" s="173"/>
      <c r="T120" s="173"/>
      <c r="U120" s="170"/>
      <c r="V120" s="182">
        <v>436973</v>
      </c>
      <c r="W120" s="173">
        <v>9496875</v>
      </c>
      <c r="X120" s="182">
        <v>9496875</v>
      </c>
      <c r="Y120" s="169"/>
      <c r="Z120" s="169"/>
    </row>
    <row r="121" spans="1:26">
      <c r="A121" s="162" t="s">
        <v>54</v>
      </c>
      <c r="B121" s="162"/>
      <c r="C121" s="148">
        <v>137998.58999999997</v>
      </c>
      <c r="D121" s="163">
        <v>137998.58999999997</v>
      </c>
      <c r="E121" s="163"/>
      <c r="F121" s="163"/>
      <c r="G121" s="163"/>
      <c r="H121" s="163"/>
      <c r="I121" s="163">
        <v>6.3</v>
      </c>
      <c r="J121" s="166">
        <v>869391</v>
      </c>
      <c r="K121" s="167">
        <v>869391</v>
      </c>
      <c r="L121" s="167"/>
      <c r="M121" s="167"/>
      <c r="N121" s="175">
        <v>92</v>
      </c>
      <c r="O121" s="169">
        <v>86</v>
      </c>
      <c r="P121" s="169"/>
      <c r="Q121" s="169">
        <v>95</v>
      </c>
      <c r="R121" s="180"/>
      <c r="S121" s="173"/>
      <c r="T121" s="173"/>
      <c r="U121" s="170"/>
      <c r="V121" s="182">
        <v>479904</v>
      </c>
      <c r="W121" s="173">
        <v>9598077</v>
      </c>
      <c r="X121" s="182">
        <v>9598077</v>
      </c>
      <c r="Y121" s="146"/>
      <c r="Z121" s="146"/>
    </row>
    <row r="122" spans="1:26" ht="0.75" customHeight="1">
      <c r="A122" s="147">
        <v>23</v>
      </c>
      <c r="B122" s="155" t="s">
        <v>193</v>
      </c>
      <c r="C122" s="156"/>
      <c r="D122" s="156"/>
      <c r="E122" s="156"/>
      <c r="F122" s="156"/>
      <c r="G122" s="156"/>
      <c r="H122" s="156"/>
      <c r="I122" s="156"/>
      <c r="J122" s="156"/>
      <c r="K122" s="156"/>
      <c r="L122" s="156"/>
      <c r="M122" s="156"/>
      <c r="N122" s="156"/>
      <c r="O122" s="156"/>
      <c r="P122" s="156"/>
      <c r="Q122" s="156"/>
      <c r="R122" s="156"/>
      <c r="S122" s="156"/>
      <c r="T122" s="156"/>
      <c r="U122" s="156"/>
      <c r="V122" s="156"/>
      <c r="W122" s="156"/>
      <c r="X122" s="156"/>
      <c r="Y122" s="156"/>
      <c r="Z122" s="157"/>
    </row>
    <row r="123" spans="1:26" ht="36" hidden="1">
      <c r="A123" s="147" t="s">
        <v>194</v>
      </c>
      <c r="B123" s="147"/>
      <c r="C123" s="148"/>
      <c r="D123" s="178"/>
      <c r="E123" s="178"/>
      <c r="F123" s="178"/>
      <c r="G123" s="148"/>
      <c r="H123" s="149"/>
      <c r="I123" s="136"/>
      <c r="J123" s="149"/>
      <c r="K123" s="149"/>
      <c r="L123" s="167"/>
      <c r="M123" s="167"/>
      <c r="N123" s="136"/>
      <c r="O123" s="136"/>
      <c r="P123" s="136"/>
      <c r="Q123" s="149"/>
      <c r="R123" s="136"/>
      <c r="S123" s="150"/>
      <c r="T123" s="150"/>
      <c r="U123" s="150"/>
      <c r="V123" s="151">
        <f>V124+V125+V126</f>
        <v>703072</v>
      </c>
      <c r="W123" s="151">
        <f t="shared" ref="W123:X123" si="43">W124+W125+W126</f>
        <v>2661877</v>
      </c>
      <c r="X123" s="151">
        <f t="shared" si="43"/>
        <v>2661877</v>
      </c>
      <c r="Y123" s="151"/>
      <c r="Z123" s="151"/>
    </row>
    <row r="124" spans="1:26" hidden="1">
      <c r="A124" s="162" t="s">
        <v>52</v>
      </c>
      <c r="B124" s="162"/>
      <c r="C124" s="148">
        <f t="shared" si="36"/>
        <v>16290.5</v>
      </c>
      <c r="D124" s="163">
        <v>16290.5</v>
      </c>
      <c r="E124" s="164"/>
      <c r="F124" s="164"/>
      <c r="G124" s="165"/>
      <c r="H124" s="165"/>
      <c r="I124" s="165">
        <v>6.3</v>
      </c>
      <c r="J124" s="166">
        <f t="shared" si="37"/>
        <v>102631</v>
      </c>
      <c r="K124" s="167">
        <v>102631</v>
      </c>
      <c r="L124" s="167"/>
      <c r="M124" s="167"/>
      <c r="N124" s="168">
        <v>55.42</v>
      </c>
      <c r="O124" s="169"/>
      <c r="P124" s="169"/>
      <c r="Q124" s="169">
        <v>95</v>
      </c>
      <c r="R124" s="188"/>
      <c r="S124" s="188"/>
      <c r="T124" s="188"/>
      <c r="U124" s="188"/>
      <c r="V124" s="179">
        <v>634694</v>
      </c>
      <c r="W124" s="180">
        <f t="shared" ref="W124:W126" si="44">X124+Y124+Z124</f>
        <v>1283105</v>
      </c>
      <c r="X124" s="179">
        <f t="shared" ref="X124:X126" si="45">CEILING(K124*N124*Q124*12/10000+V124,1)</f>
        <v>1283105</v>
      </c>
      <c r="Y124" s="179"/>
      <c r="Z124" s="179"/>
    </row>
    <row r="125" spans="1:26" hidden="1">
      <c r="A125" s="162" t="s">
        <v>53</v>
      </c>
      <c r="B125" s="162"/>
      <c r="C125" s="148">
        <f t="shared" si="36"/>
        <v>16290.5</v>
      </c>
      <c r="D125" s="163">
        <v>16290.5</v>
      </c>
      <c r="E125" s="163"/>
      <c r="F125" s="163"/>
      <c r="G125" s="163"/>
      <c r="H125" s="163"/>
      <c r="I125" s="163">
        <v>6.3</v>
      </c>
      <c r="J125" s="166">
        <f t="shared" si="37"/>
        <v>102631</v>
      </c>
      <c r="K125" s="167">
        <v>102631</v>
      </c>
      <c r="L125" s="167"/>
      <c r="M125" s="167"/>
      <c r="N125" s="169">
        <v>56</v>
      </c>
      <c r="O125" s="169"/>
      <c r="P125" s="169"/>
      <c r="Q125" s="169">
        <v>95</v>
      </c>
      <c r="R125" s="188"/>
      <c r="S125" s="188"/>
      <c r="T125" s="188"/>
      <c r="U125" s="188"/>
      <c r="V125" s="179">
        <v>33893</v>
      </c>
      <c r="W125" s="180">
        <f t="shared" si="44"/>
        <v>689090</v>
      </c>
      <c r="X125" s="179">
        <f t="shared" si="45"/>
        <v>689090</v>
      </c>
      <c r="Y125" s="169"/>
      <c r="Z125" s="169"/>
    </row>
    <row r="126" spans="1:26" hidden="1">
      <c r="A126" s="162" t="s">
        <v>54</v>
      </c>
      <c r="B126" s="162"/>
      <c r="C126" s="148">
        <f t="shared" si="36"/>
        <v>16290.5</v>
      </c>
      <c r="D126" s="163">
        <v>16290.5</v>
      </c>
      <c r="E126" s="163"/>
      <c r="F126" s="163"/>
      <c r="G126" s="163"/>
      <c r="H126" s="163"/>
      <c r="I126" s="163">
        <v>6.3</v>
      </c>
      <c r="J126" s="166">
        <f t="shared" si="37"/>
        <v>102631</v>
      </c>
      <c r="K126" s="167">
        <v>102631</v>
      </c>
      <c r="L126" s="167"/>
      <c r="M126" s="167"/>
      <c r="N126" s="169">
        <v>56</v>
      </c>
      <c r="O126" s="169"/>
      <c r="P126" s="169"/>
      <c r="Q126" s="169">
        <v>95</v>
      </c>
      <c r="R126" s="188"/>
      <c r="S126" s="188"/>
      <c r="T126" s="188"/>
      <c r="U126" s="188"/>
      <c r="V126" s="179">
        <v>34485</v>
      </c>
      <c r="W126" s="180">
        <f t="shared" si="44"/>
        <v>689682</v>
      </c>
      <c r="X126" s="179">
        <f t="shared" si="45"/>
        <v>689682</v>
      </c>
      <c r="Y126" s="146"/>
      <c r="Z126" s="146"/>
    </row>
    <row r="127" spans="1:26" ht="24" hidden="1">
      <c r="A127" s="147">
        <v>24</v>
      </c>
      <c r="B127" s="155" t="s">
        <v>195</v>
      </c>
      <c r="C127" s="156"/>
      <c r="D127" s="156"/>
      <c r="E127" s="156"/>
      <c r="F127" s="156"/>
      <c r="G127" s="156"/>
      <c r="H127" s="156"/>
      <c r="I127" s="156"/>
      <c r="J127" s="156"/>
      <c r="K127" s="156"/>
      <c r="L127" s="156"/>
      <c r="M127" s="156"/>
      <c r="N127" s="156"/>
      <c r="O127" s="156"/>
      <c r="P127" s="156"/>
      <c r="Q127" s="156"/>
      <c r="R127" s="156"/>
      <c r="S127" s="156"/>
      <c r="T127" s="156"/>
      <c r="U127" s="156"/>
      <c r="V127" s="156"/>
      <c r="W127" s="156"/>
      <c r="X127" s="156"/>
      <c r="Y127" s="156"/>
      <c r="Z127" s="157"/>
    </row>
    <row r="128" spans="1:26" ht="36" hidden="1">
      <c r="A128" s="147" t="s">
        <v>196</v>
      </c>
      <c r="B128" s="147"/>
      <c r="C128" s="148"/>
      <c r="D128" s="178"/>
      <c r="E128" s="178"/>
      <c r="F128" s="178"/>
      <c r="G128" s="148"/>
      <c r="H128" s="149"/>
      <c r="I128" s="136"/>
      <c r="J128" s="149"/>
      <c r="K128" s="149"/>
      <c r="L128" s="167"/>
      <c r="M128" s="167"/>
      <c r="N128" s="136"/>
      <c r="O128" s="136"/>
      <c r="P128" s="136"/>
      <c r="Q128" s="149"/>
      <c r="R128" s="136"/>
      <c r="S128" s="150"/>
      <c r="T128" s="150"/>
      <c r="U128" s="150"/>
      <c r="V128" s="151">
        <f>V129+V130+V131</f>
        <v>157676247</v>
      </c>
      <c r="W128" s="151">
        <f t="shared" ref="W128:Z128" si="46">W129+W130+W131</f>
        <v>435393948</v>
      </c>
      <c r="X128" s="151">
        <f t="shared" si="46"/>
        <v>431975188</v>
      </c>
      <c r="Y128" s="151"/>
      <c r="Z128" s="151">
        <f t="shared" si="46"/>
        <v>3418760</v>
      </c>
    </row>
    <row r="129" spans="1:26" hidden="1">
      <c r="A129" s="162" t="s">
        <v>52</v>
      </c>
      <c r="B129" s="162"/>
      <c r="C129" s="148">
        <f t="shared" si="36"/>
        <v>2053908.6700000009</v>
      </c>
      <c r="D129" s="163">
        <v>1539684.1000000008</v>
      </c>
      <c r="E129" s="164">
        <v>82632.88</v>
      </c>
      <c r="F129" s="164">
        <v>431591.68999999994</v>
      </c>
      <c r="G129" s="165"/>
      <c r="H129" s="165"/>
      <c r="I129" s="165">
        <v>6.3</v>
      </c>
      <c r="J129" s="166">
        <f t="shared" si="37"/>
        <v>12939624</v>
      </c>
      <c r="K129" s="167">
        <f t="shared" si="40"/>
        <v>9700010</v>
      </c>
      <c r="L129" s="167">
        <f t="shared" ref="L129:L141" si="47">ROUND(E129*I129,)</f>
        <v>520587</v>
      </c>
      <c r="M129" s="167">
        <f t="shared" ref="M129:M151" si="48">FLOOR(F129*I129,1)</f>
        <v>2719027</v>
      </c>
      <c r="N129" s="168">
        <v>86.44</v>
      </c>
      <c r="O129" s="169"/>
      <c r="P129" s="169"/>
      <c r="Q129" s="169">
        <v>95</v>
      </c>
      <c r="R129" s="180"/>
      <c r="S129" s="180"/>
      <c r="T129" s="180"/>
      <c r="U129" s="180"/>
      <c r="V129" s="179">
        <v>148603156</v>
      </c>
      <c r="W129" s="180">
        <f t="shared" ref="W129:W131" si="49">X129+Y129+Z129</f>
        <v>244188607</v>
      </c>
      <c r="X129" s="179">
        <f t="shared" ref="X129:X131" si="50">CEILING(K129*N129*Q129*12/10000+V129,1)</f>
        <v>244188607</v>
      </c>
      <c r="Y129" s="179"/>
      <c r="Z129" s="179"/>
    </row>
    <row r="130" spans="1:26" hidden="1">
      <c r="A130" s="162" t="s">
        <v>53</v>
      </c>
      <c r="B130" s="162"/>
      <c r="C130" s="148">
        <f t="shared" si="36"/>
        <v>2040009.6700000009</v>
      </c>
      <c r="D130" s="163">
        <v>1446716.6400000008</v>
      </c>
      <c r="E130" s="163">
        <v>82632.88</v>
      </c>
      <c r="F130" s="163">
        <v>510660.14999999991</v>
      </c>
      <c r="G130" s="163"/>
      <c r="H130" s="163"/>
      <c r="I130" s="163">
        <v>6.3</v>
      </c>
      <c r="J130" s="166">
        <f t="shared" si="37"/>
        <v>12852060</v>
      </c>
      <c r="K130" s="167">
        <f t="shared" si="40"/>
        <v>9114315</v>
      </c>
      <c r="L130" s="167">
        <f t="shared" si="47"/>
        <v>520587</v>
      </c>
      <c r="M130" s="167">
        <f t="shared" si="48"/>
        <v>3217158</v>
      </c>
      <c r="N130" s="169">
        <v>86</v>
      </c>
      <c r="O130" s="169"/>
      <c r="P130" s="169"/>
      <c r="Q130" s="169">
        <v>95</v>
      </c>
      <c r="R130" s="180"/>
      <c r="S130" s="180"/>
      <c r="T130" s="180"/>
      <c r="U130" s="169"/>
      <c r="V130" s="179">
        <v>5030812</v>
      </c>
      <c r="W130" s="180">
        <f t="shared" si="49"/>
        <v>97806317</v>
      </c>
      <c r="X130" s="179">
        <f t="shared" si="50"/>
        <v>94387557</v>
      </c>
      <c r="Y130" s="169"/>
      <c r="Z130" s="169">
        <v>3418760</v>
      </c>
    </row>
    <row r="131" spans="1:26" hidden="1">
      <c r="A131" s="162" t="s">
        <v>54</v>
      </c>
      <c r="B131" s="162"/>
      <c r="C131" s="148">
        <f t="shared" si="36"/>
        <v>2040009.6700000009</v>
      </c>
      <c r="D131" s="163">
        <v>1446716.6400000008</v>
      </c>
      <c r="E131" s="163">
        <v>82632.88</v>
      </c>
      <c r="F131" s="163">
        <v>510660.14999999991</v>
      </c>
      <c r="G131" s="163"/>
      <c r="H131" s="163"/>
      <c r="I131" s="163">
        <v>6.3</v>
      </c>
      <c r="J131" s="166">
        <f t="shared" si="37"/>
        <v>12852060</v>
      </c>
      <c r="K131" s="167">
        <f t="shared" si="40"/>
        <v>9114315</v>
      </c>
      <c r="L131" s="167">
        <f t="shared" si="47"/>
        <v>520587</v>
      </c>
      <c r="M131" s="167">
        <f t="shared" si="48"/>
        <v>3217158</v>
      </c>
      <c r="N131" s="169">
        <v>86</v>
      </c>
      <c r="O131" s="169"/>
      <c r="P131" s="169"/>
      <c r="Q131" s="169">
        <v>95</v>
      </c>
      <c r="R131" s="180"/>
      <c r="S131" s="180"/>
      <c r="T131" s="180"/>
      <c r="U131" s="169"/>
      <c r="V131" s="179">
        <v>4042279</v>
      </c>
      <c r="W131" s="180">
        <f t="shared" si="49"/>
        <v>93399024</v>
      </c>
      <c r="X131" s="179">
        <f t="shared" si="50"/>
        <v>93399024</v>
      </c>
      <c r="Y131" s="146"/>
      <c r="Z131" s="146"/>
    </row>
    <row r="132" spans="1:26" ht="24">
      <c r="A132" s="147">
        <v>25</v>
      </c>
      <c r="B132" s="155" t="s">
        <v>197</v>
      </c>
      <c r="C132" s="156"/>
      <c r="D132" s="156"/>
      <c r="E132" s="156"/>
      <c r="F132" s="156"/>
      <c r="G132" s="156"/>
      <c r="H132" s="156"/>
      <c r="I132" s="156"/>
      <c r="J132" s="156"/>
      <c r="K132" s="156"/>
      <c r="L132" s="156"/>
      <c r="M132" s="156"/>
      <c r="N132" s="156"/>
      <c r="O132" s="156"/>
      <c r="P132" s="156"/>
      <c r="Q132" s="156"/>
      <c r="R132" s="156"/>
      <c r="S132" s="156"/>
      <c r="T132" s="156"/>
      <c r="U132" s="156"/>
      <c r="V132" s="156"/>
      <c r="W132" s="156"/>
      <c r="X132" s="156"/>
      <c r="Y132" s="156"/>
      <c r="Z132" s="157"/>
    </row>
    <row r="133" spans="1:26" ht="24">
      <c r="A133" s="147" t="s">
        <v>198</v>
      </c>
      <c r="B133" s="147"/>
      <c r="C133" s="148"/>
      <c r="D133" s="178"/>
      <c r="E133" s="178"/>
      <c r="F133" s="178"/>
      <c r="G133" s="148"/>
      <c r="H133" s="149"/>
      <c r="I133" s="136"/>
      <c r="J133" s="149"/>
      <c r="K133" s="149"/>
      <c r="L133" s="167"/>
      <c r="M133" s="167"/>
      <c r="N133" s="136"/>
      <c r="O133" s="136"/>
      <c r="P133" s="136"/>
      <c r="Q133" s="149"/>
      <c r="R133" s="159"/>
      <c r="S133" s="160"/>
      <c r="T133" s="160"/>
      <c r="U133" s="160"/>
      <c r="V133" s="161">
        <v>25619447</v>
      </c>
      <c r="W133" s="161">
        <v>103669148</v>
      </c>
      <c r="X133" s="161">
        <v>103669148</v>
      </c>
      <c r="Y133" s="161"/>
      <c r="Z133" s="151"/>
    </row>
    <row r="134" spans="1:26">
      <c r="A134" s="162" t="s">
        <v>52</v>
      </c>
      <c r="B134" s="162"/>
      <c r="C134" s="148">
        <v>487609.74000000046</v>
      </c>
      <c r="D134" s="163">
        <v>451717.62000000046</v>
      </c>
      <c r="E134" s="164"/>
      <c r="F134" s="164">
        <v>35892.120000000003</v>
      </c>
      <c r="G134" s="165"/>
      <c r="H134" s="165"/>
      <c r="I134" s="165">
        <v>6.3</v>
      </c>
      <c r="J134" s="166">
        <v>3071941</v>
      </c>
      <c r="K134" s="167">
        <v>2845821</v>
      </c>
      <c r="L134" s="167"/>
      <c r="M134" s="167">
        <v>226120</v>
      </c>
      <c r="N134" s="168">
        <v>92.38</v>
      </c>
      <c r="O134" s="169"/>
      <c r="P134" s="169"/>
      <c r="Q134" s="169">
        <v>95</v>
      </c>
      <c r="R134" s="173"/>
      <c r="S134" s="173"/>
      <c r="T134" s="173"/>
      <c r="U134" s="173"/>
      <c r="V134" s="182">
        <v>22697301</v>
      </c>
      <c r="W134" s="173">
        <v>51031755</v>
      </c>
      <c r="X134" s="182">
        <v>51031755</v>
      </c>
      <c r="Y134" s="182"/>
      <c r="Z134" s="179"/>
    </row>
    <row r="135" spans="1:26">
      <c r="A135" s="162" t="s">
        <v>53</v>
      </c>
      <c r="B135" s="162"/>
      <c r="C135" s="148">
        <v>487609.74000000046</v>
      </c>
      <c r="D135" s="163">
        <v>444697.34000000043</v>
      </c>
      <c r="E135" s="163"/>
      <c r="F135" s="163">
        <v>42912.4</v>
      </c>
      <c r="G135" s="163"/>
      <c r="H135" s="163"/>
      <c r="I135" s="163">
        <v>6.3</v>
      </c>
      <c r="J135" s="166">
        <v>3071941</v>
      </c>
      <c r="K135" s="167">
        <v>2801593</v>
      </c>
      <c r="L135" s="167"/>
      <c r="M135" s="167">
        <v>270348</v>
      </c>
      <c r="N135" s="183">
        <v>80</v>
      </c>
      <c r="O135" s="169">
        <v>92</v>
      </c>
      <c r="P135" s="169"/>
      <c r="Q135" s="169">
        <v>95</v>
      </c>
      <c r="R135" s="173"/>
      <c r="S135" s="173"/>
      <c r="T135" s="173"/>
      <c r="U135" s="170"/>
      <c r="V135" s="182">
        <v>1577381</v>
      </c>
      <c r="W135" s="173">
        <v>25742100</v>
      </c>
      <c r="X135" s="182">
        <v>25742100</v>
      </c>
      <c r="Y135" s="170"/>
      <c r="Z135" s="169"/>
    </row>
    <row r="136" spans="1:26">
      <c r="A136" s="162" t="s">
        <v>54</v>
      </c>
      <c r="B136" s="162"/>
      <c r="C136" s="148">
        <v>487609.74000000046</v>
      </c>
      <c r="D136" s="163">
        <v>444697.34000000043</v>
      </c>
      <c r="E136" s="163"/>
      <c r="F136" s="163">
        <v>42912.4</v>
      </c>
      <c r="G136" s="163"/>
      <c r="H136" s="163"/>
      <c r="I136" s="163">
        <v>6.3</v>
      </c>
      <c r="J136" s="166">
        <v>3071941</v>
      </c>
      <c r="K136" s="167">
        <v>2801593</v>
      </c>
      <c r="L136" s="167"/>
      <c r="M136" s="167">
        <v>270348</v>
      </c>
      <c r="N136" s="183">
        <v>80</v>
      </c>
      <c r="O136" s="169">
        <v>92</v>
      </c>
      <c r="P136" s="169"/>
      <c r="Q136" s="169">
        <v>95</v>
      </c>
      <c r="R136" s="173"/>
      <c r="S136" s="173"/>
      <c r="T136" s="173"/>
      <c r="U136" s="170"/>
      <c r="V136" s="182">
        <v>1344765</v>
      </c>
      <c r="W136" s="173">
        <v>26895293</v>
      </c>
      <c r="X136" s="182">
        <v>26895293</v>
      </c>
      <c r="Y136" s="171"/>
      <c r="Z136" s="146"/>
    </row>
    <row r="137" spans="1:26" ht="0.75" customHeight="1">
      <c r="A137" s="147">
        <v>26</v>
      </c>
      <c r="B137" s="155" t="s">
        <v>199</v>
      </c>
      <c r="C137" s="156"/>
      <c r="D137" s="156"/>
      <c r="E137" s="156"/>
      <c r="F137" s="156"/>
      <c r="G137" s="156"/>
      <c r="H137" s="156"/>
      <c r="I137" s="156"/>
      <c r="J137" s="156"/>
      <c r="K137" s="156"/>
      <c r="L137" s="156"/>
      <c r="M137" s="156"/>
      <c r="N137" s="156"/>
      <c r="O137" s="156"/>
      <c r="P137" s="156"/>
      <c r="Q137" s="156"/>
      <c r="R137" s="156"/>
      <c r="S137" s="156"/>
      <c r="T137" s="156"/>
      <c r="U137" s="156"/>
      <c r="V137" s="156"/>
      <c r="W137" s="156"/>
      <c r="X137" s="156"/>
      <c r="Y137" s="156"/>
      <c r="Z137" s="157"/>
    </row>
    <row r="138" spans="1:26" ht="36" hidden="1">
      <c r="A138" s="147" t="s">
        <v>200</v>
      </c>
      <c r="B138" s="147"/>
      <c r="C138" s="148"/>
      <c r="D138" s="178"/>
      <c r="E138" s="178"/>
      <c r="F138" s="178"/>
      <c r="G138" s="148"/>
      <c r="H138" s="149"/>
      <c r="I138" s="136"/>
      <c r="J138" s="149"/>
      <c r="K138" s="149"/>
      <c r="L138" s="167"/>
      <c r="M138" s="167"/>
      <c r="N138" s="136"/>
      <c r="O138" s="136"/>
      <c r="P138" s="136"/>
      <c r="Q138" s="149"/>
      <c r="R138" s="136"/>
      <c r="S138" s="150"/>
      <c r="T138" s="150"/>
      <c r="U138" s="150"/>
      <c r="V138" s="151">
        <f>V139+V140+V141</f>
        <v>2734464</v>
      </c>
      <c r="W138" s="151">
        <f t="shared" ref="W138:X138" si="51">W139+W140+W141</f>
        <v>20433939</v>
      </c>
      <c r="X138" s="151">
        <f t="shared" si="51"/>
        <v>20433939</v>
      </c>
      <c r="Y138" s="151"/>
      <c r="Z138" s="151"/>
    </row>
    <row r="139" spans="1:26" hidden="1">
      <c r="A139" s="162" t="s">
        <v>52</v>
      </c>
      <c r="B139" s="162"/>
      <c r="C139" s="148">
        <f t="shared" si="36"/>
        <v>103477.42000000001</v>
      </c>
      <c r="D139" s="163">
        <v>101856.92000000001</v>
      </c>
      <c r="E139" s="164">
        <v>1620.5</v>
      </c>
      <c r="F139" s="164"/>
      <c r="G139" s="165"/>
      <c r="H139" s="165"/>
      <c r="I139" s="165">
        <v>6.3</v>
      </c>
      <c r="J139" s="166">
        <f t="shared" si="37"/>
        <v>651908</v>
      </c>
      <c r="K139" s="167">
        <f t="shared" si="40"/>
        <v>641699</v>
      </c>
      <c r="L139" s="167">
        <f t="shared" si="47"/>
        <v>10209</v>
      </c>
      <c r="M139" s="167"/>
      <c r="N139" s="168">
        <v>80.22</v>
      </c>
      <c r="O139" s="169"/>
      <c r="P139" s="169"/>
      <c r="Q139" s="169">
        <v>95</v>
      </c>
      <c r="R139" s="180"/>
      <c r="S139" s="180"/>
      <c r="T139" s="180"/>
      <c r="U139" s="180"/>
      <c r="V139" s="179">
        <v>2099912</v>
      </c>
      <c r="W139" s="180">
        <f>X139+Y139+Z139</f>
        <v>7968301</v>
      </c>
      <c r="X139" s="179">
        <f>CEILING(K139*N139*Q139*12/10000+V139,1)</f>
        <v>7968301</v>
      </c>
      <c r="Y139" s="179"/>
      <c r="Z139" s="179"/>
    </row>
    <row r="140" spans="1:26" hidden="1">
      <c r="A140" s="162" t="s">
        <v>53</v>
      </c>
      <c r="B140" s="162"/>
      <c r="C140" s="148">
        <f t="shared" si="36"/>
        <v>103477.42000000001</v>
      </c>
      <c r="D140" s="163">
        <v>101062.88000000002</v>
      </c>
      <c r="E140" s="163">
        <v>2414.54</v>
      </c>
      <c r="F140" s="163"/>
      <c r="G140" s="163"/>
      <c r="H140" s="163"/>
      <c r="I140" s="163">
        <v>6.3</v>
      </c>
      <c r="J140" s="166">
        <f t="shared" si="37"/>
        <v>651908</v>
      </c>
      <c r="K140" s="167">
        <v>636696</v>
      </c>
      <c r="L140" s="167">
        <f t="shared" si="47"/>
        <v>15212</v>
      </c>
      <c r="M140" s="167"/>
      <c r="N140" s="169">
        <v>81</v>
      </c>
      <c r="O140" s="169"/>
      <c r="P140" s="169"/>
      <c r="Q140" s="169">
        <v>95</v>
      </c>
      <c r="R140" s="180"/>
      <c r="S140" s="180"/>
      <c r="T140" s="180"/>
      <c r="U140" s="169"/>
      <c r="V140" s="179">
        <v>308862</v>
      </c>
      <c r="W140" s="180">
        <v>6188113</v>
      </c>
      <c r="X140" s="179">
        <v>6188113</v>
      </c>
      <c r="Y140" s="169"/>
      <c r="Z140" s="169"/>
    </row>
    <row r="141" spans="1:26" hidden="1">
      <c r="A141" s="162" t="s">
        <v>54</v>
      </c>
      <c r="B141" s="162"/>
      <c r="C141" s="148">
        <f t="shared" si="36"/>
        <v>103477.42000000001</v>
      </c>
      <c r="D141" s="163">
        <v>101062.88000000002</v>
      </c>
      <c r="E141" s="163">
        <v>2414.54</v>
      </c>
      <c r="F141" s="163"/>
      <c r="G141" s="163"/>
      <c r="H141" s="163"/>
      <c r="I141" s="163">
        <v>6.3</v>
      </c>
      <c r="J141" s="166">
        <f t="shared" si="37"/>
        <v>651908</v>
      </c>
      <c r="K141" s="167">
        <v>636696</v>
      </c>
      <c r="L141" s="167">
        <f t="shared" si="47"/>
        <v>15212</v>
      </c>
      <c r="M141" s="167"/>
      <c r="N141" s="169">
        <v>82</v>
      </c>
      <c r="O141" s="169"/>
      <c r="P141" s="169"/>
      <c r="Q141" s="169">
        <v>95</v>
      </c>
      <c r="R141" s="180"/>
      <c r="S141" s="180"/>
      <c r="T141" s="180"/>
      <c r="U141" s="169"/>
      <c r="V141" s="179">
        <v>325690</v>
      </c>
      <c r="W141" s="180">
        <f>X141+Y141+Z141</f>
        <v>6277525</v>
      </c>
      <c r="X141" s="179">
        <f>CEILING(K141*N141*Q141*12/10000+V141,1)</f>
        <v>6277525</v>
      </c>
      <c r="Y141" s="146"/>
      <c r="Z141" s="146"/>
    </row>
    <row r="142" spans="1:26" ht="24">
      <c r="A142" s="147">
        <v>27</v>
      </c>
      <c r="B142" s="155" t="s">
        <v>201</v>
      </c>
      <c r="C142" s="156"/>
      <c r="D142" s="156"/>
      <c r="E142" s="156"/>
      <c r="F142" s="156"/>
      <c r="G142" s="156"/>
      <c r="H142" s="156"/>
      <c r="I142" s="156"/>
      <c r="J142" s="156"/>
      <c r="K142" s="156"/>
      <c r="L142" s="156"/>
      <c r="M142" s="156"/>
      <c r="N142" s="156"/>
      <c r="O142" s="156"/>
      <c r="P142" s="156"/>
      <c r="Q142" s="156"/>
      <c r="R142" s="156"/>
      <c r="S142" s="156"/>
      <c r="T142" s="156"/>
      <c r="U142" s="156"/>
      <c r="V142" s="156"/>
      <c r="W142" s="156"/>
      <c r="X142" s="156"/>
      <c r="Y142" s="156"/>
      <c r="Z142" s="157"/>
    </row>
    <row r="143" spans="1:26" ht="36">
      <c r="A143" s="147" t="s">
        <v>202</v>
      </c>
      <c r="B143" s="147"/>
      <c r="C143" s="148"/>
      <c r="D143" s="178"/>
      <c r="E143" s="178"/>
      <c r="F143" s="178"/>
      <c r="G143" s="148"/>
      <c r="H143" s="149"/>
      <c r="I143" s="136"/>
      <c r="J143" s="149"/>
      <c r="K143" s="149"/>
      <c r="L143" s="167"/>
      <c r="M143" s="167"/>
      <c r="N143" s="136"/>
      <c r="O143" s="136"/>
      <c r="P143" s="136"/>
      <c r="Q143" s="149"/>
      <c r="R143" s="159"/>
      <c r="S143" s="160"/>
      <c r="T143" s="160"/>
      <c r="U143" s="160"/>
      <c r="V143" s="161">
        <v>3618618</v>
      </c>
      <c r="W143" s="161">
        <v>80300699</v>
      </c>
      <c r="X143" s="161">
        <v>80300699</v>
      </c>
      <c r="Y143" s="161"/>
      <c r="Z143" s="151"/>
    </row>
    <row r="144" spans="1:26">
      <c r="A144" s="162" t="s">
        <v>52</v>
      </c>
      <c r="B144" s="162"/>
      <c r="C144" s="148">
        <v>431952.15000000008</v>
      </c>
      <c r="D144" s="163">
        <v>405019.45000000007</v>
      </c>
      <c r="E144" s="164"/>
      <c r="F144" s="164">
        <v>26932.700000000004</v>
      </c>
      <c r="G144" s="165"/>
      <c r="H144" s="165"/>
      <c r="I144" s="165">
        <v>6.3</v>
      </c>
      <c r="J144" s="166">
        <v>2721299</v>
      </c>
      <c r="K144" s="167">
        <v>2551623</v>
      </c>
      <c r="L144" s="167"/>
      <c r="M144" s="167">
        <v>169676</v>
      </c>
      <c r="N144" s="168">
        <v>94.15</v>
      </c>
      <c r="O144" s="169"/>
      <c r="P144" s="169"/>
      <c r="Q144" s="169">
        <v>95</v>
      </c>
      <c r="R144" s="158"/>
      <c r="S144" s="158"/>
      <c r="T144" s="158"/>
      <c r="U144" s="158"/>
      <c r="V144" s="182">
        <v>806108</v>
      </c>
      <c r="W144" s="173">
        <v>26707095</v>
      </c>
      <c r="X144" s="182">
        <v>26707095</v>
      </c>
      <c r="Y144" s="182"/>
      <c r="Z144" s="179"/>
    </row>
    <row r="145" spans="1:26">
      <c r="A145" s="162" t="s">
        <v>53</v>
      </c>
      <c r="B145" s="162"/>
      <c r="C145" s="148">
        <v>431952.15000000008</v>
      </c>
      <c r="D145" s="163">
        <v>398597.95000000007</v>
      </c>
      <c r="E145" s="163"/>
      <c r="F145" s="163">
        <v>33354.200000000004</v>
      </c>
      <c r="G145" s="163"/>
      <c r="H145" s="163"/>
      <c r="I145" s="163">
        <v>6.3</v>
      </c>
      <c r="J145" s="166">
        <v>2721298</v>
      </c>
      <c r="K145" s="167">
        <v>2511167</v>
      </c>
      <c r="L145" s="167"/>
      <c r="M145" s="167">
        <v>210131</v>
      </c>
      <c r="N145" s="183">
        <v>91</v>
      </c>
      <c r="O145" s="169">
        <v>95</v>
      </c>
      <c r="P145" s="169"/>
      <c r="Q145" s="169">
        <v>95</v>
      </c>
      <c r="R145" s="173"/>
      <c r="S145" s="173"/>
      <c r="T145" s="173"/>
      <c r="U145" s="170"/>
      <c r="V145" s="182">
        <v>1441412</v>
      </c>
      <c r="W145" s="173">
        <v>26171660</v>
      </c>
      <c r="X145" s="182">
        <v>26171660</v>
      </c>
      <c r="Y145" s="170"/>
      <c r="Z145" s="169"/>
    </row>
    <row r="146" spans="1:26">
      <c r="A146" s="162" t="s">
        <v>54</v>
      </c>
      <c r="B146" s="162"/>
      <c r="C146" s="148">
        <v>431952.15000000008</v>
      </c>
      <c r="D146" s="163">
        <v>398597.95000000007</v>
      </c>
      <c r="E146" s="163"/>
      <c r="F146" s="163">
        <v>33354.200000000004</v>
      </c>
      <c r="G146" s="163"/>
      <c r="H146" s="163"/>
      <c r="I146" s="163">
        <v>6.3</v>
      </c>
      <c r="J146" s="166">
        <v>2721298</v>
      </c>
      <c r="K146" s="167">
        <v>2511167</v>
      </c>
      <c r="L146" s="167"/>
      <c r="M146" s="167">
        <v>210131</v>
      </c>
      <c r="N146" s="183">
        <v>91</v>
      </c>
      <c r="O146" s="169">
        <v>96</v>
      </c>
      <c r="P146" s="169"/>
      <c r="Q146" s="169">
        <v>95</v>
      </c>
      <c r="R146" s="173"/>
      <c r="S146" s="173"/>
      <c r="T146" s="173"/>
      <c r="U146" s="170"/>
      <c r="V146" s="182">
        <v>1371098</v>
      </c>
      <c r="W146" s="173">
        <v>27421944</v>
      </c>
      <c r="X146" s="182">
        <v>27421944</v>
      </c>
      <c r="Y146" s="171"/>
      <c r="Z146" s="146"/>
    </row>
    <row r="147" spans="1:26" ht="1.5" customHeight="1">
      <c r="A147" s="147">
        <v>28</v>
      </c>
      <c r="B147" s="155" t="s">
        <v>203</v>
      </c>
      <c r="C147" s="156"/>
      <c r="D147" s="156"/>
      <c r="E147" s="156"/>
      <c r="F147" s="156"/>
      <c r="G147" s="156"/>
      <c r="H147" s="156"/>
      <c r="I147" s="156"/>
      <c r="J147" s="156"/>
      <c r="K147" s="156"/>
      <c r="L147" s="156"/>
      <c r="M147" s="156"/>
      <c r="N147" s="156"/>
      <c r="O147" s="156"/>
      <c r="P147" s="156"/>
      <c r="Q147" s="156"/>
      <c r="R147" s="156"/>
      <c r="S147" s="156"/>
      <c r="T147" s="156"/>
      <c r="U147" s="156"/>
      <c r="V147" s="156"/>
      <c r="W147" s="156"/>
      <c r="X147" s="156"/>
      <c r="Y147" s="156"/>
      <c r="Z147" s="157"/>
    </row>
    <row r="148" spans="1:26" ht="24" hidden="1">
      <c r="A148" s="147" t="s">
        <v>204</v>
      </c>
      <c r="B148" s="147"/>
      <c r="C148" s="148"/>
      <c r="D148" s="178"/>
      <c r="E148" s="178"/>
      <c r="F148" s="178"/>
      <c r="G148" s="148"/>
      <c r="H148" s="149"/>
      <c r="I148" s="136"/>
      <c r="J148" s="149"/>
      <c r="K148" s="149"/>
      <c r="L148" s="167"/>
      <c r="M148" s="167"/>
      <c r="N148" s="136"/>
      <c r="O148" s="136"/>
      <c r="P148" s="136"/>
      <c r="Q148" s="149"/>
      <c r="R148" s="136"/>
      <c r="S148" s="150"/>
      <c r="T148" s="150"/>
      <c r="U148" s="150"/>
      <c r="V148" s="151">
        <f>V149+V150+V151</f>
        <v>14791654</v>
      </c>
      <c r="W148" s="151">
        <f t="shared" ref="W148:X148" si="52">W149+W150+W151</f>
        <v>64003132</v>
      </c>
      <c r="X148" s="151">
        <f t="shared" si="52"/>
        <v>64003132</v>
      </c>
      <c r="Y148" s="151"/>
      <c r="Z148" s="151"/>
    </row>
    <row r="149" spans="1:26" hidden="1">
      <c r="A149" s="162" t="s">
        <v>52</v>
      </c>
      <c r="B149" s="162"/>
      <c r="C149" s="148">
        <f t="shared" si="36"/>
        <v>251564.49</v>
      </c>
      <c r="D149" s="163">
        <v>245250.59</v>
      </c>
      <c r="E149" s="164"/>
      <c r="F149" s="164">
        <v>6313.9</v>
      </c>
      <c r="G149" s="165"/>
      <c r="H149" s="165"/>
      <c r="I149" s="165">
        <v>6.3</v>
      </c>
      <c r="J149" s="166">
        <f t="shared" si="37"/>
        <v>1584856</v>
      </c>
      <c r="K149" s="167">
        <f t="shared" si="40"/>
        <v>1545079</v>
      </c>
      <c r="L149" s="167"/>
      <c r="M149" s="167">
        <f t="shared" si="48"/>
        <v>39777</v>
      </c>
      <c r="N149" s="168">
        <v>93.39</v>
      </c>
      <c r="O149" s="169"/>
      <c r="P149" s="169"/>
      <c r="Q149" s="169">
        <v>95</v>
      </c>
      <c r="R149" s="180"/>
      <c r="S149" s="180"/>
      <c r="T149" s="180"/>
      <c r="U149" s="180"/>
      <c r="V149" s="179">
        <v>13018165</v>
      </c>
      <c r="W149" s="180">
        <f t="shared" ref="W149:W151" si="53">X149+Y149+Z149</f>
        <v>29467787</v>
      </c>
      <c r="X149" s="179">
        <f t="shared" ref="X149:X151" si="54">CEILING(K149*N149*Q149*12/10000+V149,1)</f>
        <v>29467787</v>
      </c>
      <c r="Y149" s="179"/>
      <c r="Z149" s="179"/>
    </row>
    <row r="150" spans="1:26" hidden="1">
      <c r="A150" s="162" t="s">
        <v>53</v>
      </c>
      <c r="B150" s="162"/>
      <c r="C150" s="148">
        <f t="shared" si="36"/>
        <v>251564.49</v>
      </c>
      <c r="D150" s="163">
        <v>245250.59</v>
      </c>
      <c r="E150" s="163"/>
      <c r="F150" s="163">
        <v>6313.9</v>
      </c>
      <c r="G150" s="163"/>
      <c r="H150" s="163"/>
      <c r="I150" s="163">
        <v>6.3</v>
      </c>
      <c r="J150" s="166">
        <f t="shared" si="37"/>
        <v>1584856</v>
      </c>
      <c r="K150" s="167">
        <f t="shared" si="40"/>
        <v>1545079</v>
      </c>
      <c r="L150" s="167"/>
      <c r="M150" s="167">
        <f t="shared" si="48"/>
        <v>39777</v>
      </c>
      <c r="N150" s="169">
        <v>93</v>
      </c>
      <c r="O150" s="169"/>
      <c r="P150" s="169"/>
      <c r="Q150" s="169">
        <v>95</v>
      </c>
      <c r="R150" s="180"/>
      <c r="S150" s="180"/>
      <c r="T150" s="180"/>
      <c r="U150" s="169"/>
      <c r="V150" s="179">
        <v>865769</v>
      </c>
      <c r="W150" s="180">
        <f t="shared" si="53"/>
        <v>17246697</v>
      </c>
      <c r="X150" s="179">
        <f t="shared" si="54"/>
        <v>17246697</v>
      </c>
      <c r="Y150" s="169"/>
      <c r="Z150" s="169"/>
    </row>
    <row r="151" spans="1:26" hidden="1">
      <c r="A151" s="162" t="s">
        <v>54</v>
      </c>
      <c r="B151" s="162"/>
      <c r="C151" s="148">
        <f t="shared" si="36"/>
        <v>251564.49</v>
      </c>
      <c r="D151" s="163">
        <v>245250.59</v>
      </c>
      <c r="E151" s="163"/>
      <c r="F151" s="163">
        <v>6313.9</v>
      </c>
      <c r="G151" s="163"/>
      <c r="H151" s="163"/>
      <c r="I151" s="163">
        <v>6.3</v>
      </c>
      <c r="J151" s="166">
        <f t="shared" si="37"/>
        <v>1584856</v>
      </c>
      <c r="K151" s="167">
        <f t="shared" si="40"/>
        <v>1545079</v>
      </c>
      <c r="L151" s="167"/>
      <c r="M151" s="167">
        <f t="shared" si="48"/>
        <v>39777</v>
      </c>
      <c r="N151" s="169">
        <v>93</v>
      </c>
      <c r="O151" s="169"/>
      <c r="P151" s="169"/>
      <c r="Q151" s="169">
        <v>95</v>
      </c>
      <c r="R151" s="180"/>
      <c r="S151" s="180"/>
      <c r="T151" s="180"/>
      <c r="U151" s="169"/>
      <c r="V151" s="179">
        <v>907720</v>
      </c>
      <c r="W151" s="180">
        <f t="shared" si="53"/>
        <v>17288648</v>
      </c>
      <c r="X151" s="179">
        <f t="shared" si="54"/>
        <v>17288648</v>
      </c>
      <c r="Y151" s="146"/>
      <c r="Z151" s="146"/>
    </row>
    <row r="152" spans="1:26" ht="24">
      <c r="A152" s="147">
        <v>29</v>
      </c>
      <c r="B152" s="155" t="s">
        <v>205</v>
      </c>
      <c r="C152" s="156"/>
      <c r="D152" s="156"/>
      <c r="E152" s="156"/>
      <c r="F152" s="156"/>
      <c r="G152" s="156"/>
      <c r="H152" s="156"/>
      <c r="I152" s="156"/>
      <c r="J152" s="156"/>
      <c r="K152" s="156"/>
      <c r="L152" s="156"/>
      <c r="M152" s="156"/>
      <c r="N152" s="156"/>
      <c r="O152" s="156"/>
      <c r="P152" s="156"/>
      <c r="Q152" s="156"/>
      <c r="R152" s="156"/>
      <c r="S152" s="156"/>
      <c r="T152" s="156"/>
      <c r="U152" s="156"/>
      <c r="V152" s="156"/>
      <c r="W152" s="156"/>
      <c r="X152" s="156"/>
      <c r="Y152" s="156"/>
      <c r="Z152" s="157"/>
    </row>
    <row r="153" spans="1:26" ht="36">
      <c r="A153" s="147" t="s">
        <v>206</v>
      </c>
      <c r="B153" s="147"/>
      <c r="C153" s="148"/>
      <c r="D153" s="178"/>
      <c r="E153" s="178"/>
      <c r="F153" s="178"/>
      <c r="G153" s="148"/>
      <c r="H153" s="149"/>
      <c r="I153" s="136"/>
      <c r="J153" s="149"/>
      <c r="K153" s="149"/>
      <c r="L153" s="167"/>
      <c r="M153" s="167"/>
      <c r="N153" s="136"/>
      <c r="O153" s="136"/>
      <c r="P153" s="136"/>
      <c r="Q153" s="149"/>
      <c r="R153" s="159"/>
      <c r="S153" s="160"/>
      <c r="T153" s="160"/>
      <c r="U153" s="160"/>
      <c r="V153" s="161">
        <v>65028793</v>
      </c>
      <c r="W153" s="161">
        <v>273002021</v>
      </c>
      <c r="X153" s="161">
        <v>273002021</v>
      </c>
      <c r="Y153" s="151"/>
      <c r="Z153" s="151"/>
    </row>
    <row r="154" spans="1:26">
      <c r="A154" s="162" t="s">
        <v>52</v>
      </c>
      <c r="B154" s="162"/>
      <c r="C154" s="148">
        <v>1124388.2400000012</v>
      </c>
      <c r="D154" s="163">
        <v>1110476.5600000012</v>
      </c>
      <c r="E154" s="164"/>
      <c r="F154" s="164">
        <v>13911.68</v>
      </c>
      <c r="G154" s="165"/>
      <c r="H154" s="165"/>
      <c r="I154" s="165">
        <v>6.3</v>
      </c>
      <c r="J154" s="166">
        <v>7083645</v>
      </c>
      <c r="K154" s="167">
        <v>6996002</v>
      </c>
      <c r="L154" s="167"/>
      <c r="M154" s="167">
        <v>87643</v>
      </c>
      <c r="N154" s="168">
        <v>92.94</v>
      </c>
      <c r="O154" s="169"/>
      <c r="P154" s="169"/>
      <c r="Q154" s="169">
        <v>95</v>
      </c>
      <c r="R154" s="159"/>
      <c r="S154" s="159"/>
      <c r="T154" s="159"/>
      <c r="U154" s="159"/>
      <c r="V154" s="182">
        <v>57472254</v>
      </c>
      <c r="W154" s="173">
        <v>131026541</v>
      </c>
      <c r="X154" s="182">
        <v>131026541</v>
      </c>
      <c r="Y154" s="179"/>
      <c r="Z154" s="179"/>
    </row>
    <row r="155" spans="1:26">
      <c r="A155" s="162" t="s">
        <v>53</v>
      </c>
      <c r="B155" s="162"/>
      <c r="C155" s="148">
        <v>1124388.2400000012</v>
      </c>
      <c r="D155" s="163">
        <v>1074453.0800000012</v>
      </c>
      <c r="E155" s="163"/>
      <c r="F155" s="163">
        <v>49935.159999999996</v>
      </c>
      <c r="G155" s="163"/>
      <c r="H155" s="163"/>
      <c r="I155" s="163">
        <v>6.3</v>
      </c>
      <c r="J155" s="166">
        <v>7083646</v>
      </c>
      <c r="K155" s="167">
        <v>6769054</v>
      </c>
      <c r="L155" s="167"/>
      <c r="M155" s="167">
        <v>314592</v>
      </c>
      <c r="N155" s="183">
        <v>90</v>
      </c>
      <c r="O155" s="169">
        <v>93</v>
      </c>
      <c r="P155" s="169"/>
      <c r="Q155" s="169">
        <v>95</v>
      </c>
      <c r="R155" s="159"/>
      <c r="S155" s="159"/>
      <c r="T155" s="159"/>
      <c r="U155" s="159"/>
      <c r="V155" s="182">
        <v>3901250</v>
      </c>
      <c r="W155" s="173">
        <v>68869697</v>
      </c>
      <c r="X155" s="182">
        <v>68869697</v>
      </c>
      <c r="Y155" s="169"/>
      <c r="Z155" s="169"/>
    </row>
    <row r="156" spans="1:26" ht="14.25" customHeight="1">
      <c r="A156" s="162" t="s">
        <v>54</v>
      </c>
      <c r="B156" s="162"/>
      <c r="C156" s="148">
        <v>1124388.2400000012</v>
      </c>
      <c r="D156" s="163">
        <v>1074453.0800000012</v>
      </c>
      <c r="E156" s="163"/>
      <c r="F156" s="163">
        <v>49935.159999999996</v>
      </c>
      <c r="G156" s="163"/>
      <c r="H156" s="163"/>
      <c r="I156" s="163">
        <v>6.3</v>
      </c>
      <c r="J156" s="166">
        <v>7083646</v>
      </c>
      <c r="K156" s="167">
        <v>6769054</v>
      </c>
      <c r="L156" s="167"/>
      <c r="M156" s="167">
        <v>314592</v>
      </c>
      <c r="N156" s="183">
        <v>90</v>
      </c>
      <c r="O156" s="169">
        <v>93</v>
      </c>
      <c r="P156" s="169"/>
      <c r="Q156" s="169">
        <v>95</v>
      </c>
      <c r="R156" s="159"/>
      <c r="S156" s="159"/>
      <c r="T156" s="159"/>
      <c r="U156" s="159"/>
      <c r="V156" s="182">
        <v>3655289</v>
      </c>
      <c r="W156" s="173">
        <v>73105783</v>
      </c>
      <c r="X156" s="182">
        <v>73105783</v>
      </c>
      <c r="Y156" s="146"/>
      <c r="Z156" s="146"/>
    </row>
    <row r="157" spans="1:26" ht="1.5" hidden="1" customHeight="1">
      <c r="A157" s="147">
        <v>30</v>
      </c>
      <c r="B157" s="155" t="s">
        <v>207</v>
      </c>
      <c r="C157" s="156"/>
      <c r="D157" s="156"/>
      <c r="E157" s="156"/>
      <c r="F157" s="156"/>
      <c r="G157" s="156"/>
      <c r="H157" s="156"/>
      <c r="I157" s="156"/>
      <c r="J157" s="156"/>
      <c r="K157" s="156"/>
      <c r="L157" s="156"/>
      <c r="M157" s="156"/>
      <c r="N157" s="156"/>
      <c r="O157" s="156"/>
      <c r="P157" s="156"/>
      <c r="Q157" s="156"/>
      <c r="R157" s="156"/>
      <c r="S157" s="156"/>
      <c r="T157" s="156"/>
      <c r="U157" s="156"/>
      <c r="V157" s="156"/>
      <c r="W157" s="156"/>
      <c r="X157" s="156"/>
      <c r="Y157" s="156"/>
      <c r="Z157" s="157"/>
    </row>
    <row r="158" spans="1:26" ht="36" hidden="1">
      <c r="A158" s="147" t="s">
        <v>208</v>
      </c>
      <c r="B158" s="147"/>
      <c r="C158" s="148"/>
      <c r="D158" s="178"/>
      <c r="E158" s="178"/>
      <c r="F158" s="178"/>
      <c r="G158" s="148"/>
      <c r="H158" s="149"/>
      <c r="I158" s="136"/>
      <c r="J158" s="149"/>
      <c r="K158" s="149"/>
      <c r="L158" s="167"/>
      <c r="M158" s="167"/>
      <c r="N158" s="136"/>
      <c r="O158" s="136"/>
      <c r="P158" s="136"/>
      <c r="Q158" s="149"/>
      <c r="R158" s="159"/>
      <c r="S158" s="160"/>
      <c r="T158" s="160"/>
      <c r="U158" s="160"/>
      <c r="V158" s="161">
        <v>6012893</v>
      </c>
      <c r="W158" s="161">
        <v>24122945</v>
      </c>
      <c r="X158" s="161">
        <v>24122945</v>
      </c>
      <c r="Y158" s="151"/>
      <c r="Z158" s="151"/>
    </row>
    <row r="159" spans="1:26" hidden="1">
      <c r="A159" s="162" t="s">
        <v>52</v>
      </c>
      <c r="B159" s="162"/>
      <c r="C159" s="148">
        <v>125866.75000000004</v>
      </c>
      <c r="D159" s="163">
        <v>125866.75000000004</v>
      </c>
      <c r="E159" s="164"/>
      <c r="F159" s="164"/>
      <c r="G159" s="165"/>
      <c r="H159" s="165"/>
      <c r="I159" s="165">
        <v>6.3</v>
      </c>
      <c r="J159" s="166">
        <v>792961</v>
      </c>
      <c r="K159" s="167">
        <v>792961</v>
      </c>
      <c r="L159" s="167"/>
      <c r="M159" s="167"/>
      <c r="N159" s="168">
        <v>67.27</v>
      </c>
      <c r="O159" s="169"/>
      <c r="P159" s="169"/>
      <c r="Q159" s="169">
        <v>95</v>
      </c>
      <c r="R159" s="173"/>
      <c r="S159" s="173"/>
      <c r="T159" s="173"/>
      <c r="U159" s="173"/>
      <c r="V159" s="182">
        <v>5374068</v>
      </c>
      <c r="W159" s="173">
        <v>11455111</v>
      </c>
      <c r="X159" s="182">
        <v>11455111</v>
      </c>
      <c r="Y159" s="179"/>
      <c r="Z159" s="179"/>
    </row>
    <row r="160" spans="1:26" hidden="1">
      <c r="A160" s="162" t="s">
        <v>53</v>
      </c>
      <c r="B160" s="162"/>
      <c r="C160" s="148">
        <v>125866.75000000004</v>
      </c>
      <c r="D160" s="163">
        <v>125866.75000000004</v>
      </c>
      <c r="E160" s="163"/>
      <c r="F160" s="163"/>
      <c r="G160" s="163"/>
      <c r="H160" s="163"/>
      <c r="I160" s="163">
        <v>6.3</v>
      </c>
      <c r="J160" s="166">
        <v>792961</v>
      </c>
      <c r="K160" s="167">
        <v>792961</v>
      </c>
      <c r="L160" s="167"/>
      <c r="M160" s="167"/>
      <c r="N160" s="169">
        <v>67</v>
      </c>
      <c r="O160" s="169"/>
      <c r="P160" s="169"/>
      <c r="Q160" s="169">
        <v>95</v>
      </c>
      <c r="R160" s="173"/>
      <c r="S160" s="173"/>
      <c r="T160" s="173"/>
      <c r="U160" s="170"/>
      <c r="V160" s="182">
        <v>320055</v>
      </c>
      <c r="W160" s="173">
        <v>6292428</v>
      </c>
      <c r="X160" s="182">
        <v>6292428</v>
      </c>
      <c r="Y160" s="169"/>
      <c r="Z160" s="169"/>
    </row>
    <row r="161" spans="1:26" hidden="1">
      <c r="A161" s="162" t="s">
        <v>54</v>
      </c>
      <c r="B161" s="162"/>
      <c r="C161" s="148">
        <v>125866.75000000004</v>
      </c>
      <c r="D161" s="163">
        <v>125866.75000000004</v>
      </c>
      <c r="E161" s="163"/>
      <c r="F161" s="163"/>
      <c r="G161" s="163"/>
      <c r="H161" s="163"/>
      <c r="I161" s="163">
        <v>6.3</v>
      </c>
      <c r="J161" s="166">
        <v>792961</v>
      </c>
      <c r="K161" s="167">
        <v>792961</v>
      </c>
      <c r="L161" s="167"/>
      <c r="M161" s="167"/>
      <c r="N161" s="169">
        <v>67</v>
      </c>
      <c r="O161" s="169"/>
      <c r="P161" s="169"/>
      <c r="Q161" s="169">
        <v>95</v>
      </c>
      <c r="R161" s="173"/>
      <c r="S161" s="173"/>
      <c r="T161" s="173"/>
      <c r="U161" s="170"/>
      <c r="V161" s="182">
        <v>318770</v>
      </c>
      <c r="W161" s="173">
        <v>6375406</v>
      </c>
      <c r="X161" s="182">
        <v>6375406</v>
      </c>
      <c r="Y161" s="146"/>
      <c r="Z161" s="146"/>
    </row>
    <row r="162" spans="1:26" ht="24">
      <c r="A162" s="147">
        <v>31</v>
      </c>
      <c r="B162" s="155" t="s">
        <v>209</v>
      </c>
      <c r="C162" s="156"/>
      <c r="D162" s="156"/>
      <c r="E162" s="156"/>
      <c r="F162" s="156"/>
      <c r="G162" s="156"/>
      <c r="H162" s="156"/>
      <c r="I162" s="156"/>
      <c r="J162" s="156"/>
      <c r="K162" s="156"/>
      <c r="L162" s="156"/>
      <c r="M162" s="156"/>
      <c r="N162" s="156"/>
      <c r="O162" s="156"/>
      <c r="P162" s="156"/>
      <c r="Q162" s="156"/>
      <c r="R162" s="156"/>
      <c r="S162" s="156"/>
      <c r="T162" s="156"/>
      <c r="U162" s="156"/>
      <c r="V162" s="156"/>
      <c r="W162" s="156"/>
      <c r="X162" s="156"/>
      <c r="Y162" s="156"/>
      <c r="Z162" s="157"/>
    </row>
    <row r="163" spans="1:26" ht="36">
      <c r="A163" s="147" t="s">
        <v>87</v>
      </c>
      <c r="B163" s="147"/>
      <c r="C163" s="148"/>
      <c r="D163" s="178"/>
      <c r="E163" s="178"/>
      <c r="F163" s="178"/>
      <c r="G163" s="148"/>
      <c r="H163" s="149"/>
      <c r="I163" s="136"/>
      <c r="J163" s="149"/>
      <c r="K163" s="149"/>
      <c r="L163" s="167"/>
      <c r="M163" s="167"/>
      <c r="N163" s="136"/>
      <c r="O163" s="136"/>
      <c r="P163" s="136"/>
      <c r="Q163" s="149"/>
      <c r="R163" s="159"/>
      <c r="S163" s="160"/>
      <c r="T163" s="160"/>
      <c r="U163" s="160"/>
      <c r="V163" s="161">
        <v>716925</v>
      </c>
      <c r="W163" s="161">
        <v>20155555</v>
      </c>
      <c r="X163" s="161">
        <v>20155555</v>
      </c>
      <c r="Y163" s="151"/>
      <c r="Z163" s="151"/>
    </row>
    <row r="164" spans="1:26">
      <c r="A164" s="162" t="s">
        <v>52</v>
      </c>
      <c r="B164" s="162"/>
      <c r="C164" s="148">
        <v>97069.079999999987</v>
      </c>
      <c r="D164" s="163">
        <v>97069.079999999987</v>
      </c>
      <c r="E164" s="164"/>
      <c r="F164" s="164"/>
      <c r="G164" s="165"/>
      <c r="H164" s="165"/>
      <c r="I164" s="165">
        <v>6.3</v>
      </c>
      <c r="J164" s="166">
        <v>611535</v>
      </c>
      <c r="K164" s="167">
        <v>611535</v>
      </c>
      <c r="L164" s="167"/>
      <c r="M164" s="167"/>
      <c r="N164" s="168">
        <v>95.83</v>
      </c>
      <c r="O164" s="169"/>
      <c r="P164" s="169"/>
      <c r="Q164" s="169">
        <v>95</v>
      </c>
      <c r="R164" s="173"/>
      <c r="S164" s="173"/>
      <c r="T164" s="173"/>
      <c r="U164" s="173"/>
      <c r="V164" s="182">
        <v>31406</v>
      </c>
      <c r="W164" s="173">
        <v>6712193</v>
      </c>
      <c r="X164" s="182">
        <v>6712193</v>
      </c>
      <c r="Y164" s="179"/>
      <c r="Z164" s="179"/>
    </row>
    <row r="165" spans="1:26">
      <c r="A165" s="162" t="s">
        <v>53</v>
      </c>
      <c r="B165" s="162"/>
      <c r="C165" s="148">
        <v>97069.079999999987</v>
      </c>
      <c r="D165" s="163">
        <v>97069.079999999987</v>
      </c>
      <c r="E165" s="163"/>
      <c r="F165" s="163"/>
      <c r="G165" s="163"/>
      <c r="H165" s="163"/>
      <c r="I165" s="163">
        <v>6.3</v>
      </c>
      <c r="J165" s="166">
        <v>611535</v>
      </c>
      <c r="K165" s="167">
        <v>611535</v>
      </c>
      <c r="L165" s="167"/>
      <c r="M165" s="167"/>
      <c r="N165" s="183">
        <v>91</v>
      </c>
      <c r="O165" s="169">
        <v>97</v>
      </c>
      <c r="P165" s="169"/>
      <c r="Q165" s="169">
        <v>95</v>
      </c>
      <c r="R165" s="173"/>
      <c r="S165" s="173"/>
      <c r="T165" s="173"/>
      <c r="U165" s="170"/>
      <c r="V165" s="182">
        <v>351621</v>
      </c>
      <c r="W165" s="173">
        <v>6695685</v>
      </c>
      <c r="X165" s="182">
        <v>6695685</v>
      </c>
      <c r="Y165" s="169"/>
      <c r="Z165" s="169"/>
    </row>
    <row r="166" spans="1:26" ht="14.25" customHeight="1">
      <c r="A166" s="162" t="s">
        <v>54</v>
      </c>
      <c r="B166" s="162"/>
      <c r="C166" s="148">
        <v>97069.079999999987</v>
      </c>
      <c r="D166" s="163">
        <v>97069.079999999987</v>
      </c>
      <c r="E166" s="163"/>
      <c r="F166" s="163"/>
      <c r="G166" s="163"/>
      <c r="H166" s="163"/>
      <c r="I166" s="163">
        <v>6.3</v>
      </c>
      <c r="J166" s="166">
        <v>611535</v>
      </c>
      <c r="K166" s="167">
        <v>611535</v>
      </c>
      <c r="L166" s="167"/>
      <c r="M166" s="167"/>
      <c r="N166" s="183">
        <v>92</v>
      </c>
      <c r="O166" s="169">
        <v>98</v>
      </c>
      <c r="P166" s="169"/>
      <c r="Q166" s="169">
        <v>95</v>
      </c>
      <c r="R166" s="173"/>
      <c r="S166" s="173"/>
      <c r="T166" s="173"/>
      <c r="U166" s="170"/>
      <c r="V166" s="182">
        <v>333898</v>
      </c>
      <c r="W166" s="173">
        <v>6747677</v>
      </c>
      <c r="X166" s="182">
        <v>6747677</v>
      </c>
      <c r="Y166" s="146"/>
      <c r="Z166" s="146"/>
    </row>
    <row r="167" spans="1:26" ht="24" hidden="1">
      <c r="A167" s="147">
        <v>32</v>
      </c>
      <c r="B167" s="155" t="s">
        <v>210</v>
      </c>
      <c r="C167" s="156"/>
      <c r="D167" s="156"/>
      <c r="E167" s="156"/>
      <c r="F167" s="156"/>
      <c r="G167" s="156"/>
      <c r="H167" s="156"/>
      <c r="I167" s="156"/>
      <c r="J167" s="156"/>
      <c r="K167" s="156"/>
      <c r="L167" s="156"/>
      <c r="M167" s="156"/>
      <c r="N167" s="156"/>
      <c r="O167" s="156"/>
      <c r="P167" s="156"/>
      <c r="Q167" s="156"/>
      <c r="R167" s="156"/>
      <c r="S167" s="156"/>
      <c r="T167" s="156"/>
      <c r="U167" s="156"/>
      <c r="V167" s="156"/>
      <c r="W167" s="156"/>
      <c r="X167" s="156"/>
      <c r="Y167" s="156"/>
      <c r="Z167" s="157"/>
    </row>
    <row r="168" spans="1:26" ht="36" hidden="1">
      <c r="A168" s="147" t="s">
        <v>211</v>
      </c>
      <c r="B168" s="147"/>
      <c r="C168" s="148"/>
      <c r="D168" s="178"/>
      <c r="E168" s="178"/>
      <c r="F168" s="178"/>
      <c r="G168" s="148"/>
      <c r="H168" s="149"/>
      <c r="I168" s="136"/>
      <c r="J168" s="149"/>
      <c r="K168" s="149"/>
      <c r="L168" s="167"/>
      <c r="M168" s="167"/>
      <c r="N168" s="136"/>
      <c r="O168" s="136"/>
      <c r="P168" s="136"/>
      <c r="Q168" s="149"/>
      <c r="R168" s="136"/>
      <c r="S168" s="150"/>
      <c r="T168" s="150"/>
      <c r="U168" s="150"/>
      <c r="V168" s="151">
        <f>V169+V170+V171</f>
        <v>9362899</v>
      </c>
      <c r="W168" s="151">
        <f t="shared" ref="W168:X168" si="55">W169+W170+W171</f>
        <v>33232181</v>
      </c>
      <c r="X168" s="151">
        <f t="shared" si="55"/>
        <v>33232181</v>
      </c>
      <c r="Y168" s="151"/>
      <c r="Z168" s="151"/>
    </row>
    <row r="169" spans="1:26" hidden="1">
      <c r="A169" s="162" t="s">
        <v>52</v>
      </c>
      <c r="B169" s="162"/>
      <c r="C169" s="148">
        <f t="shared" ref="C169:C226" si="56">D169+E169+F169</f>
        <v>134627.43999999994</v>
      </c>
      <c r="D169" s="163">
        <v>134627.43999999994</v>
      </c>
      <c r="E169" s="164"/>
      <c r="F169" s="164"/>
      <c r="G169" s="165"/>
      <c r="H169" s="165"/>
      <c r="I169" s="165">
        <v>6.3</v>
      </c>
      <c r="J169" s="166">
        <f t="shared" ref="J169:J226" si="57">K169+L169+M169</f>
        <v>848153</v>
      </c>
      <c r="K169" s="167">
        <f t="shared" si="40"/>
        <v>848153</v>
      </c>
      <c r="L169" s="167"/>
      <c r="M169" s="167"/>
      <c r="N169" s="168">
        <v>83.4</v>
      </c>
      <c r="O169" s="169"/>
      <c r="P169" s="169"/>
      <c r="Q169" s="169">
        <v>95</v>
      </c>
      <c r="R169" s="180"/>
      <c r="S169" s="180"/>
      <c r="T169" s="180"/>
      <c r="U169" s="180"/>
      <c r="V169" s="179">
        <v>8521533</v>
      </c>
      <c r="W169" s="180">
        <f>X169+Y169+Z169</f>
        <v>16585433</v>
      </c>
      <c r="X169" s="179">
        <f>CEILING(K169*N169*Q169*12/10000+V169,1)</f>
        <v>16585433</v>
      </c>
      <c r="Y169" s="179"/>
      <c r="Z169" s="179"/>
    </row>
    <row r="170" spans="1:26" hidden="1">
      <c r="A170" s="162" t="s">
        <v>53</v>
      </c>
      <c r="B170" s="162"/>
      <c r="C170" s="148">
        <f t="shared" si="56"/>
        <v>132571.93999999994</v>
      </c>
      <c r="D170" s="163">
        <v>132571.93999999994</v>
      </c>
      <c r="E170" s="163"/>
      <c r="F170" s="163"/>
      <c r="G170" s="163"/>
      <c r="H170" s="163"/>
      <c r="I170" s="163">
        <v>6.3</v>
      </c>
      <c r="J170" s="166">
        <f t="shared" si="57"/>
        <v>835203</v>
      </c>
      <c r="K170" s="167">
        <v>835203</v>
      </c>
      <c r="L170" s="167"/>
      <c r="M170" s="167"/>
      <c r="N170" s="169">
        <v>83</v>
      </c>
      <c r="O170" s="169"/>
      <c r="P170" s="169"/>
      <c r="Q170" s="169">
        <v>95</v>
      </c>
      <c r="R170" s="180"/>
      <c r="S170" s="180"/>
      <c r="T170" s="180"/>
      <c r="U170" s="169"/>
      <c r="V170" s="179">
        <v>424415</v>
      </c>
      <c r="W170" s="180">
        <v>8327106</v>
      </c>
      <c r="X170" s="179">
        <v>8327106</v>
      </c>
      <c r="Y170" s="169"/>
      <c r="Z170" s="169"/>
    </row>
    <row r="171" spans="1:26" hidden="1">
      <c r="A171" s="162" t="s">
        <v>54</v>
      </c>
      <c r="B171" s="162"/>
      <c r="C171" s="148">
        <f t="shared" si="56"/>
        <v>132571.93999999994</v>
      </c>
      <c r="D171" s="163">
        <v>132571.93999999994</v>
      </c>
      <c r="E171" s="163"/>
      <c r="F171" s="163"/>
      <c r="G171" s="163"/>
      <c r="H171" s="163"/>
      <c r="I171" s="163">
        <v>6.3</v>
      </c>
      <c r="J171" s="166">
        <f t="shared" si="57"/>
        <v>835203</v>
      </c>
      <c r="K171" s="167">
        <v>835203</v>
      </c>
      <c r="L171" s="167"/>
      <c r="M171" s="167"/>
      <c r="N171" s="169">
        <v>83</v>
      </c>
      <c r="O171" s="169"/>
      <c r="P171" s="169"/>
      <c r="Q171" s="169">
        <v>95</v>
      </c>
      <c r="R171" s="180"/>
      <c r="S171" s="180"/>
      <c r="T171" s="180"/>
      <c r="U171" s="169"/>
      <c r="V171" s="179">
        <v>416951</v>
      </c>
      <c r="W171" s="180">
        <v>8319642</v>
      </c>
      <c r="X171" s="179">
        <v>8319642</v>
      </c>
      <c r="Y171" s="146"/>
      <c r="Z171" s="146"/>
    </row>
    <row r="172" spans="1:26" ht="24" hidden="1">
      <c r="A172" s="147">
        <v>33</v>
      </c>
      <c r="B172" s="155" t="s">
        <v>212</v>
      </c>
      <c r="C172" s="156"/>
      <c r="D172" s="156"/>
      <c r="E172" s="156"/>
      <c r="F172" s="156"/>
      <c r="G172" s="156"/>
      <c r="H172" s="156"/>
      <c r="I172" s="156"/>
      <c r="J172" s="156"/>
      <c r="K172" s="156"/>
      <c r="L172" s="156"/>
      <c r="M172" s="156"/>
      <c r="N172" s="156"/>
      <c r="O172" s="156"/>
      <c r="P172" s="156"/>
      <c r="Q172" s="156"/>
      <c r="R172" s="156"/>
      <c r="S172" s="156"/>
      <c r="T172" s="156"/>
      <c r="U172" s="156"/>
      <c r="V172" s="156"/>
      <c r="W172" s="156"/>
      <c r="X172" s="156"/>
      <c r="Y172" s="156"/>
      <c r="Z172" s="157"/>
    </row>
    <row r="173" spans="1:26" ht="36" hidden="1">
      <c r="A173" s="147" t="s">
        <v>213</v>
      </c>
      <c r="B173" s="147"/>
      <c r="C173" s="148"/>
      <c r="D173" s="178"/>
      <c r="E173" s="178"/>
      <c r="F173" s="178"/>
      <c r="G173" s="148"/>
      <c r="H173" s="149"/>
      <c r="I173" s="136"/>
      <c r="J173" s="149"/>
      <c r="K173" s="149"/>
      <c r="L173" s="167"/>
      <c r="M173" s="167"/>
      <c r="N173" s="136"/>
      <c r="O173" s="136"/>
      <c r="P173" s="136"/>
      <c r="Q173" s="149"/>
      <c r="R173" s="136"/>
      <c r="S173" s="150"/>
      <c r="T173" s="150"/>
      <c r="U173" s="150"/>
      <c r="V173" s="151">
        <f>V174+V175+V176</f>
        <v>2809990</v>
      </c>
      <c r="W173" s="151">
        <f t="shared" ref="W173:X173" si="58">W174+W175+W176</f>
        <v>49336865</v>
      </c>
      <c r="X173" s="151">
        <f t="shared" si="58"/>
        <v>49336865</v>
      </c>
      <c r="Y173" s="151"/>
      <c r="Z173" s="151"/>
    </row>
    <row r="174" spans="1:26" hidden="1">
      <c r="A174" s="162" t="s">
        <v>52</v>
      </c>
      <c r="B174" s="162"/>
      <c r="C174" s="148">
        <f t="shared" si="56"/>
        <v>239802.34000000005</v>
      </c>
      <c r="D174" s="163">
        <v>239802.34000000005</v>
      </c>
      <c r="E174" s="164"/>
      <c r="F174" s="164"/>
      <c r="G174" s="165"/>
      <c r="H174" s="165"/>
      <c r="I174" s="165">
        <v>6.3</v>
      </c>
      <c r="J174" s="166">
        <f t="shared" si="57"/>
        <v>1510755</v>
      </c>
      <c r="K174" s="167">
        <f t="shared" si="40"/>
        <v>1510755</v>
      </c>
      <c r="L174" s="167"/>
      <c r="M174" s="167"/>
      <c r="N174" s="168">
        <v>90.15</v>
      </c>
      <c r="O174" s="169"/>
      <c r="P174" s="169"/>
      <c r="Q174" s="169">
        <v>95</v>
      </c>
      <c r="R174" s="189"/>
      <c r="S174" s="189"/>
      <c r="T174" s="189"/>
      <c r="U174" s="189"/>
      <c r="V174" s="179">
        <v>1134009</v>
      </c>
      <c r="W174" s="180">
        <f t="shared" ref="W174:W176" si="59">X174+Y174+Z174</f>
        <v>16660190</v>
      </c>
      <c r="X174" s="179">
        <f t="shared" ref="X174:X176" si="60">CEILING(K174*N174*Q174*12/10000+V174,1)</f>
        <v>16660190</v>
      </c>
      <c r="Y174" s="179"/>
      <c r="Z174" s="179"/>
    </row>
    <row r="175" spans="1:26" hidden="1">
      <c r="A175" s="162" t="s">
        <v>53</v>
      </c>
      <c r="B175" s="162"/>
      <c r="C175" s="148">
        <f t="shared" si="56"/>
        <v>239802.34000000005</v>
      </c>
      <c r="D175" s="163">
        <v>239802.34000000005</v>
      </c>
      <c r="E175" s="163"/>
      <c r="F175" s="163"/>
      <c r="G175" s="163"/>
      <c r="H175" s="163"/>
      <c r="I175" s="163">
        <v>6.3</v>
      </c>
      <c r="J175" s="166">
        <f t="shared" si="57"/>
        <v>1510755</v>
      </c>
      <c r="K175" s="167">
        <f t="shared" si="40"/>
        <v>1510755</v>
      </c>
      <c r="L175" s="167"/>
      <c r="M175" s="167"/>
      <c r="N175" s="169">
        <v>90</v>
      </c>
      <c r="O175" s="169"/>
      <c r="P175" s="169"/>
      <c r="Q175" s="169">
        <v>95</v>
      </c>
      <c r="R175" s="189"/>
      <c r="S175" s="189"/>
      <c r="T175" s="189"/>
      <c r="U175" s="189"/>
      <c r="V175" s="179">
        <v>817166</v>
      </c>
      <c r="W175" s="180">
        <f t="shared" si="59"/>
        <v>16317513</v>
      </c>
      <c r="X175" s="179">
        <f t="shared" si="60"/>
        <v>16317513</v>
      </c>
      <c r="Y175" s="169"/>
      <c r="Z175" s="169"/>
    </row>
    <row r="176" spans="1:26" hidden="1">
      <c r="A176" s="162" t="s">
        <v>54</v>
      </c>
      <c r="B176" s="162"/>
      <c r="C176" s="148">
        <f t="shared" si="56"/>
        <v>239802.34000000005</v>
      </c>
      <c r="D176" s="163">
        <v>239802.34000000005</v>
      </c>
      <c r="E176" s="163"/>
      <c r="F176" s="163"/>
      <c r="G176" s="163"/>
      <c r="H176" s="163"/>
      <c r="I176" s="163">
        <v>6.3</v>
      </c>
      <c r="J176" s="166">
        <f t="shared" si="57"/>
        <v>1510755</v>
      </c>
      <c r="K176" s="167">
        <f t="shared" si="40"/>
        <v>1510755</v>
      </c>
      <c r="L176" s="167"/>
      <c r="M176" s="167"/>
      <c r="N176" s="169">
        <v>90</v>
      </c>
      <c r="O176" s="169"/>
      <c r="P176" s="169"/>
      <c r="Q176" s="169">
        <v>95</v>
      </c>
      <c r="R176" s="189"/>
      <c r="S176" s="190"/>
      <c r="T176" s="190"/>
      <c r="U176" s="190"/>
      <c r="V176" s="179">
        <v>858815</v>
      </c>
      <c r="W176" s="180">
        <f t="shared" si="59"/>
        <v>16359162</v>
      </c>
      <c r="X176" s="179">
        <f t="shared" si="60"/>
        <v>16359162</v>
      </c>
      <c r="Y176" s="146"/>
      <c r="Z176" s="146"/>
    </row>
    <row r="177" spans="1:26" ht="24">
      <c r="A177" s="147">
        <v>34</v>
      </c>
      <c r="B177" s="155" t="s">
        <v>214</v>
      </c>
      <c r="C177" s="156"/>
      <c r="D177" s="156"/>
      <c r="E177" s="156"/>
      <c r="F177" s="156"/>
      <c r="G177" s="156"/>
      <c r="H177" s="156"/>
      <c r="I177" s="156"/>
      <c r="J177" s="156"/>
      <c r="K177" s="156"/>
      <c r="L177" s="156"/>
      <c r="M177" s="156"/>
      <c r="N177" s="156"/>
      <c r="O177" s="156"/>
      <c r="P177" s="156"/>
      <c r="Q177" s="156"/>
      <c r="R177" s="156"/>
      <c r="S177" s="156"/>
      <c r="T177" s="156"/>
      <c r="U177" s="156"/>
      <c r="V177" s="156"/>
      <c r="W177" s="156"/>
      <c r="X177" s="156"/>
      <c r="Y177" s="156"/>
      <c r="Z177" s="157"/>
    </row>
    <row r="178" spans="1:26" ht="36">
      <c r="A178" s="147" t="s">
        <v>215</v>
      </c>
      <c r="B178" s="147"/>
      <c r="C178" s="148"/>
      <c r="D178" s="178"/>
      <c r="E178" s="178"/>
      <c r="F178" s="178"/>
      <c r="G178" s="148"/>
      <c r="H178" s="149"/>
      <c r="I178" s="136"/>
      <c r="J178" s="149"/>
      <c r="K178" s="149"/>
      <c r="L178" s="167"/>
      <c r="M178" s="167"/>
      <c r="N178" s="136"/>
      <c r="O178" s="136"/>
      <c r="P178" s="136"/>
      <c r="Q178" s="149"/>
      <c r="R178" s="159"/>
      <c r="S178" s="160"/>
      <c r="T178" s="160"/>
      <c r="U178" s="160"/>
      <c r="V178" s="161">
        <v>2514976</v>
      </c>
      <c r="W178" s="161">
        <v>12467893</v>
      </c>
      <c r="X178" s="161">
        <v>12467893</v>
      </c>
      <c r="Y178" s="151"/>
      <c r="Z178" s="151"/>
    </row>
    <row r="179" spans="1:26">
      <c r="A179" s="162" t="s">
        <v>52</v>
      </c>
      <c r="B179" s="162"/>
      <c r="C179" s="148">
        <v>63424.72</v>
      </c>
      <c r="D179" s="163">
        <v>62230.020000000004</v>
      </c>
      <c r="E179" s="164"/>
      <c r="F179" s="164">
        <v>1194.6999999999998</v>
      </c>
      <c r="G179" s="165"/>
      <c r="H179" s="165"/>
      <c r="I179" s="165">
        <v>6.3</v>
      </c>
      <c r="J179" s="166">
        <v>399575</v>
      </c>
      <c r="K179" s="167">
        <v>392049</v>
      </c>
      <c r="L179" s="167"/>
      <c r="M179" s="167">
        <v>7526</v>
      </c>
      <c r="N179" s="168">
        <v>81.89</v>
      </c>
      <c r="O179" s="169"/>
      <c r="P179" s="169"/>
      <c r="Q179" s="169">
        <v>95</v>
      </c>
      <c r="R179" s="158"/>
      <c r="S179" s="158"/>
      <c r="T179" s="158"/>
      <c r="U179" s="158"/>
      <c r="V179" s="182">
        <v>2151208</v>
      </c>
      <c r="W179" s="173">
        <v>5703087</v>
      </c>
      <c r="X179" s="182">
        <v>5703087</v>
      </c>
      <c r="Y179" s="179"/>
      <c r="Z179" s="179"/>
    </row>
    <row r="180" spans="1:26">
      <c r="A180" s="162" t="s">
        <v>53</v>
      </c>
      <c r="B180" s="162"/>
      <c r="C180" s="148">
        <v>63424.72</v>
      </c>
      <c r="D180" s="163">
        <v>61182.16</v>
      </c>
      <c r="E180" s="163"/>
      <c r="F180" s="163">
        <v>2242.5599999999995</v>
      </c>
      <c r="G180" s="163"/>
      <c r="H180" s="163"/>
      <c r="I180" s="163">
        <v>6.3</v>
      </c>
      <c r="J180" s="166">
        <v>399576</v>
      </c>
      <c r="K180" s="167">
        <v>385448</v>
      </c>
      <c r="L180" s="167"/>
      <c r="M180" s="167">
        <v>14128</v>
      </c>
      <c r="N180" s="183">
        <v>74</v>
      </c>
      <c r="O180" s="169">
        <v>83</v>
      </c>
      <c r="P180" s="169"/>
      <c r="Q180" s="169">
        <v>95</v>
      </c>
      <c r="R180" s="158"/>
      <c r="S180" s="158"/>
      <c r="T180" s="158"/>
      <c r="U180" s="158"/>
      <c r="V180" s="182">
        <v>192629</v>
      </c>
      <c r="W180" s="173">
        <v>3342028</v>
      </c>
      <c r="X180" s="182">
        <v>3342028</v>
      </c>
      <c r="Y180" s="169"/>
      <c r="Z180" s="169"/>
    </row>
    <row r="181" spans="1:26">
      <c r="A181" s="162" t="s">
        <v>54</v>
      </c>
      <c r="B181" s="162"/>
      <c r="C181" s="148">
        <v>63424.72</v>
      </c>
      <c r="D181" s="163">
        <v>61182.16</v>
      </c>
      <c r="E181" s="163"/>
      <c r="F181" s="163">
        <v>2242.5599999999995</v>
      </c>
      <c r="G181" s="163"/>
      <c r="H181" s="163"/>
      <c r="I181" s="163">
        <v>6.3</v>
      </c>
      <c r="J181" s="166">
        <v>399576</v>
      </c>
      <c r="K181" s="167">
        <v>385448</v>
      </c>
      <c r="L181" s="167"/>
      <c r="M181" s="167">
        <v>14128</v>
      </c>
      <c r="N181" s="183">
        <v>74</v>
      </c>
      <c r="O181" s="169">
        <v>84</v>
      </c>
      <c r="P181" s="169"/>
      <c r="Q181" s="169">
        <v>95</v>
      </c>
      <c r="R181" s="158"/>
      <c r="S181" s="191"/>
      <c r="T181" s="158"/>
      <c r="U181" s="158"/>
      <c r="V181" s="182">
        <v>171139</v>
      </c>
      <c r="W181" s="173">
        <v>3422778</v>
      </c>
      <c r="X181" s="182">
        <v>3422778</v>
      </c>
      <c r="Y181" s="146"/>
      <c r="Z181" s="146"/>
    </row>
    <row r="182" spans="1:26">
      <c r="A182" s="152">
        <v>35</v>
      </c>
      <c r="B182" s="155" t="s">
        <v>216</v>
      </c>
      <c r="C182" s="156"/>
      <c r="D182" s="156"/>
      <c r="E182" s="156"/>
      <c r="F182" s="156"/>
      <c r="G182" s="156"/>
      <c r="H182" s="156"/>
      <c r="I182" s="156"/>
      <c r="J182" s="156"/>
      <c r="K182" s="156"/>
      <c r="L182" s="156"/>
      <c r="M182" s="156"/>
      <c r="N182" s="156"/>
      <c r="O182" s="156"/>
      <c r="P182" s="156"/>
      <c r="Q182" s="156"/>
      <c r="R182" s="156"/>
      <c r="S182" s="156"/>
      <c r="T182" s="156"/>
      <c r="U182" s="156"/>
      <c r="V182" s="156"/>
      <c r="W182" s="156"/>
      <c r="X182" s="156"/>
      <c r="Y182" s="156"/>
      <c r="Z182" s="157"/>
    </row>
    <row r="183" spans="1:26" ht="24">
      <c r="A183" s="147" t="s">
        <v>217</v>
      </c>
      <c r="B183" s="147"/>
      <c r="C183" s="148"/>
      <c r="D183" s="178"/>
      <c r="E183" s="178"/>
      <c r="F183" s="178"/>
      <c r="G183" s="148"/>
      <c r="H183" s="149"/>
      <c r="I183" s="136"/>
      <c r="J183" s="149"/>
      <c r="K183" s="149"/>
      <c r="L183" s="167"/>
      <c r="M183" s="167"/>
      <c r="N183" s="136"/>
      <c r="O183" s="136"/>
      <c r="P183" s="136"/>
      <c r="Q183" s="149"/>
      <c r="R183" s="159"/>
      <c r="S183" s="160"/>
      <c r="T183" s="160"/>
      <c r="U183" s="160"/>
      <c r="V183" s="161">
        <v>8329998</v>
      </c>
      <c r="W183" s="161">
        <v>20920380</v>
      </c>
      <c r="X183" s="161">
        <v>20920380</v>
      </c>
      <c r="Y183" s="151"/>
      <c r="Z183" s="151"/>
    </row>
    <row r="184" spans="1:26">
      <c r="A184" s="162" t="s">
        <v>52</v>
      </c>
      <c r="B184" s="162"/>
      <c r="C184" s="148">
        <v>71690.000000000015</v>
      </c>
      <c r="D184" s="163">
        <v>67855.070000000022</v>
      </c>
      <c r="E184" s="164"/>
      <c r="F184" s="164">
        <v>3834.93</v>
      </c>
      <c r="G184" s="165"/>
      <c r="H184" s="165"/>
      <c r="I184" s="165">
        <v>6.3</v>
      </c>
      <c r="J184" s="166">
        <v>451647</v>
      </c>
      <c r="K184" s="167">
        <v>427487</v>
      </c>
      <c r="L184" s="167"/>
      <c r="M184" s="167">
        <v>24160</v>
      </c>
      <c r="N184" s="168">
        <v>96.43</v>
      </c>
      <c r="O184" s="169"/>
      <c r="P184" s="169"/>
      <c r="Q184" s="169">
        <v>95</v>
      </c>
      <c r="R184" s="173"/>
      <c r="S184" s="173"/>
      <c r="T184" s="173"/>
      <c r="U184" s="173"/>
      <c r="V184" s="182">
        <v>7855082</v>
      </c>
      <c r="W184" s="173">
        <v>12554455</v>
      </c>
      <c r="X184" s="182">
        <v>12554455</v>
      </c>
      <c r="Y184" s="179"/>
      <c r="Z184" s="179"/>
    </row>
    <row r="185" spans="1:26">
      <c r="A185" s="162" t="s">
        <v>53</v>
      </c>
      <c r="B185" s="162"/>
      <c r="C185" s="148">
        <v>71690.000000000029</v>
      </c>
      <c r="D185" s="163">
        <v>65441.730000000025</v>
      </c>
      <c r="E185" s="163"/>
      <c r="F185" s="163">
        <v>6248.27</v>
      </c>
      <c r="G185" s="163"/>
      <c r="H185" s="163"/>
      <c r="I185" s="163">
        <v>6.3</v>
      </c>
      <c r="J185" s="166">
        <v>451647</v>
      </c>
      <c r="K185" s="167">
        <v>412283</v>
      </c>
      <c r="L185" s="167"/>
      <c r="M185" s="167">
        <v>39364</v>
      </c>
      <c r="N185" s="183">
        <v>92</v>
      </c>
      <c r="O185" s="169">
        <v>97</v>
      </c>
      <c r="P185" s="169"/>
      <c r="Q185" s="169">
        <v>95</v>
      </c>
      <c r="R185" s="173"/>
      <c r="S185" s="173"/>
      <c r="T185" s="173"/>
      <c r="U185" s="170"/>
      <c r="V185" s="182">
        <v>247336</v>
      </c>
      <c r="W185" s="173">
        <v>4090841</v>
      </c>
      <c r="X185" s="182">
        <v>4090841</v>
      </c>
      <c r="Y185" s="169"/>
      <c r="Z185" s="169"/>
    </row>
    <row r="186" spans="1:26">
      <c r="A186" s="162" t="s">
        <v>54</v>
      </c>
      <c r="B186" s="162"/>
      <c r="C186" s="148">
        <v>71690.000000000029</v>
      </c>
      <c r="D186" s="163">
        <v>64659.110000000022</v>
      </c>
      <c r="E186" s="163"/>
      <c r="F186" s="163">
        <v>7030.89</v>
      </c>
      <c r="G186" s="163"/>
      <c r="H186" s="163"/>
      <c r="I186" s="163">
        <v>6.3</v>
      </c>
      <c r="J186" s="166">
        <v>451647</v>
      </c>
      <c r="K186" s="167">
        <v>407352</v>
      </c>
      <c r="L186" s="167"/>
      <c r="M186" s="167">
        <v>44295</v>
      </c>
      <c r="N186" s="183">
        <v>92</v>
      </c>
      <c r="O186" s="169">
        <v>98</v>
      </c>
      <c r="P186" s="169"/>
      <c r="Q186" s="169">
        <v>95</v>
      </c>
      <c r="R186" s="173"/>
      <c r="S186" s="173"/>
      <c r="T186" s="173"/>
      <c r="U186" s="170"/>
      <c r="V186" s="182">
        <v>227580</v>
      </c>
      <c r="W186" s="173">
        <v>4275084</v>
      </c>
      <c r="X186" s="182">
        <v>4275084</v>
      </c>
      <c r="Y186" s="146"/>
      <c r="Z186" s="146"/>
    </row>
    <row r="187" spans="1:26" ht="24">
      <c r="A187" s="152">
        <v>36</v>
      </c>
      <c r="B187" s="155" t="s">
        <v>218</v>
      </c>
      <c r="C187" s="156"/>
      <c r="D187" s="156"/>
      <c r="E187" s="156"/>
      <c r="F187" s="156"/>
      <c r="G187" s="156"/>
      <c r="H187" s="156"/>
      <c r="I187" s="156"/>
      <c r="J187" s="156"/>
      <c r="K187" s="156"/>
      <c r="L187" s="156"/>
      <c r="M187" s="156"/>
      <c r="N187" s="156"/>
      <c r="O187" s="156"/>
      <c r="P187" s="156"/>
      <c r="Q187" s="156"/>
      <c r="R187" s="156"/>
      <c r="S187" s="156"/>
      <c r="T187" s="156"/>
      <c r="U187" s="156"/>
      <c r="V187" s="156"/>
      <c r="W187" s="156"/>
      <c r="X187" s="156"/>
      <c r="Y187" s="156"/>
      <c r="Z187" s="157"/>
    </row>
    <row r="188" spans="1:26" ht="36">
      <c r="A188" s="147" t="s">
        <v>219</v>
      </c>
      <c r="B188" s="147"/>
      <c r="C188" s="148"/>
      <c r="D188" s="178"/>
      <c r="E188" s="178"/>
      <c r="F188" s="178"/>
      <c r="G188" s="148"/>
      <c r="H188" s="149"/>
      <c r="I188" s="136"/>
      <c r="J188" s="149"/>
      <c r="K188" s="149"/>
      <c r="L188" s="167"/>
      <c r="M188" s="167"/>
      <c r="N188" s="136"/>
      <c r="O188" s="136"/>
      <c r="P188" s="136"/>
      <c r="Q188" s="149"/>
      <c r="R188" s="159"/>
      <c r="S188" s="160"/>
      <c r="T188" s="160"/>
      <c r="U188" s="160"/>
      <c r="V188" s="161">
        <v>8623023</v>
      </c>
      <c r="W188" s="161">
        <v>25884287</v>
      </c>
      <c r="X188" s="161">
        <v>25884287</v>
      </c>
      <c r="Y188" s="151"/>
      <c r="Z188" s="151"/>
    </row>
    <row r="189" spans="1:26">
      <c r="A189" s="162" t="s">
        <v>52</v>
      </c>
      <c r="B189" s="162"/>
      <c r="C189" s="148">
        <v>90082.670000000013</v>
      </c>
      <c r="D189" s="163">
        <v>90082.670000000013</v>
      </c>
      <c r="E189" s="164"/>
      <c r="F189" s="164"/>
      <c r="G189" s="165"/>
      <c r="H189" s="165"/>
      <c r="I189" s="165">
        <v>6.3</v>
      </c>
      <c r="J189" s="166">
        <v>567521</v>
      </c>
      <c r="K189" s="167">
        <v>567521</v>
      </c>
      <c r="L189" s="167"/>
      <c r="M189" s="167"/>
      <c r="N189" s="168">
        <v>92.8</v>
      </c>
      <c r="O189" s="169"/>
      <c r="P189" s="169"/>
      <c r="Q189" s="169">
        <v>95</v>
      </c>
      <c r="R189" s="173"/>
      <c r="S189" s="173"/>
      <c r="T189" s="173"/>
      <c r="U189" s="173"/>
      <c r="V189" s="182">
        <v>8010781</v>
      </c>
      <c r="W189" s="173">
        <v>14014699</v>
      </c>
      <c r="X189" s="182">
        <v>14014699</v>
      </c>
      <c r="Y189" s="179"/>
      <c r="Z189" s="179"/>
    </row>
    <row r="190" spans="1:26">
      <c r="A190" s="162" t="s">
        <v>53</v>
      </c>
      <c r="B190" s="162"/>
      <c r="C190" s="148">
        <v>90082.670000000013</v>
      </c>
      <c r="D190" s="163">
        <v>90082.670000000013</v>
      </c>
      <c r="E190" s="163"/>
      <c r="F190" s="163"/>
      <c r="G190" s="163"/>
      <c r="H190" s="163"/>
      <c r="I190" s="163">
        <v>6.3</v>
      </c>
      <c r="J190" s="166">
        <v>567521</v>
      </c>
      <c r="K190" s="167">
        <v>567521</v>
      </c>
      <c r="L190" s="167"/>
      <c r="M190" s="167"/>
      <c r="N190" s="183">
        <v>87</v>
      </c>
      <c r="O190" s="169">
        <v>93</v>
      </c>
      <c r="P190" s="169"/>
      <c r="Q190" s="169">
        <v>95</v>
      </c>
      <c r="R190" s="173"/>
      <c r="S190" s="173"/>
      <c r="T190" s="173"/>
      <c r="U190" s="170"/>
      <c r="V190" s="182">
        <v>315996</v>
      </c>
      <c r="W190" s="173">
        <v>5944669</v>
      </c>
      <c r="X190" s="182">
        <v>5944669</v>
      </c>
      <c r="Y190" s="169"/>
      <c r="Z190" s="169"/>
    </row>
    <row r="191" spans="1:26">
      <c r="A191" s="162" t="s">
        <v>54</v>
      </c>
      <c r="B191" s="162"/>
      <c r="C191" s="148">
        <v>90082.670000000013</v>
      </c>
      <c r="D191" s="163">
        <v>90082.670000000013</v>
      </c>
      <c r="E191" s="163"/>
      <c r="F191" s="163"/>
      <c r="G191" s="163"/>
      <c r="H191" s="163"/>
      <c r="I191" s="163">
        <v>6.3</v>
      </c>
      <c r="J191" s="166">
        <v>567521</v>
      </c>
      <c r="K191" s="167">
        <v>567521</v>
      </c>
      <c r="L191" s="167"/>
      <c r="M191" s="167"/>
      <c r="N191" s="183">
        <v>87</v>
      </c>
      <c r="O191" s="169">
        <v>93</v>
      </c>
      <c r="P191" s="169"/>
      <c r="Q191" s="169">
        <v>95</v>
      </c>
      <c r="R191" s="173"/>
      <c r="S191" s="173"/>
      <c r="T191" s="173"/>
      <c r="U191" s="170"/>
      <c r="V191" s="182">
        <v>296246</v>
      </c>
      <c r="W191" s="173">
        <v>5924919</v>
      </c>
      <c r="X191" s="182">
        <v>5924919</v>
      </c>
      <c r="Y191" s="146"/>
      <c r="Z191" s="146"/>
    </row>
    <row r="192" spans="1:26" ht="24">
      <c r="A192" s="152">
        <v>37</v>
      </c>
      <c r="B192" s="155" t="s">
        <v>220</v>
      </c>
      <c r="C192" s="156"/>
      <c r="D192" s="156"/>
      <c r="E192" s="156"/>
      <c r="F192" s="156"/>
      <c r="G192" s="156"/>
      <c r="H192" s="156"/>
      <c r="I192" s="156"/>
      <c r="J192" s="156"/>
      <c r="K192" s="156"/>
      <c r="L192" s="156"/>
      <c r="M192" s="156"/>
      <c r="N192" s="156"/>
      <c r="O192" s="156"/>
      <c r="P192" s="156"/>
      <c r="Q192" s="156"/>
      <c r="R192" s="156"/>
      <c r="S192" s="156"/>
      <c r="T192" s="156"/>
      <c r="U192" s="156"/>
      <c r="V192" s="156"/>
      <c r="W192" s="156"/>
      <c r="X192" s="156"/>
      <c r="Y192" s="156"/>
      <c r="Z192" s="157"/>
    </row>
    <row r="193" spans="1:26" ht="36">
      <c r="A193" s="147" t="s">
        <v>221</v>
      </c>
      <c r="B193" s="147"/>
      <c r="C193" s="148"/>
      <c r="D193" s="178"/>
      <c r="E193" s="178"/>
      <c r="F193" s="178"/>
      <c r="G193" s="148"/>
      <c r="H193" s="149"/>
      <c r="I193" s="136"/>
      <c r="J193" s="149"/>
      <c r="K193" s="149"/>
      <c r="L193" s="167"/>
      <c r="M193" s="167"/>
      <c r="N193" s="136"/>
      <c r="O193" s="136"/>
      <c r="P193" s="136"/>
      <c r="Q193" s="149"/>
      <c r="R193" s="159"/>
      <c r="S193" s="160"/>
      <c r="T193" s="160"/>
      <c r="U193" s="160"/>
      <c r="V193" s="161">
        <v>2584664</v>
      </c>
      <c r="W193" s="161">
        <v>9391653</v>
      </c>
      <c r="X193" s="161">
        <v>9391653</v>
      </c>
      <c r="Y193" s="151"/>
      <c r="Z193" s="151"/>
    </row>
    <row r="194" spans="1:26">
      <c r="A194" s="162" t="s">
        <v>52</v>
      </c>
      <c r="B194" s="162"/>
      <c r="C194" s="148">
        <v>34749.200000000004</v>
      </c>
      <c r="D194" s="163">
        <v>34749.200000000004</v>
      </c>
      <c r="E194" s="164"/>
      <c r="F194" s="164"/>
      <c r="G194" s="165"/>
      <c r="H194" s="165"/>
      <c r="I194" s="165">
        <v>6.3</v>
      </c>
      <c r="J194" s="166">
        <v>218920</v>
      </c>
      <c r="K194" s="167">
        <v>218920</v>
      </c>
      <c r="L194" s="167"/>
      <c r="M194" s="167"/>
      <c r="N194" s="168">
        <v>92.75</v>
      </c>
      <c r="O194" s="169"/>
      <c r="P194" s="169"/>
      <c r="Q194" s="169">
        <v>95</v>
      </c>
      <c r="R194" s="186"/>
      <c r="S194" s="186"/>
      <c r="T194" s="186"/>
      <c r="U194" s="186"/>
      <c r="V194" s="182">
        <v>2344618</v>
      </c>
      <c r="W194" s="173">
        <v>4659369</v>
      </c>
      <c r="X194" s="182">
        <v>4659369</v>
      </c>
      <c r="Y194" s="179"/>
      <c r="Z194" s="179"/>
    </row>
    <row r="195" spans="1:26">
      <c r="A195" s="162" t="s">
        <v>53</v>
      </c>
      <c r="B195" s="162"/>
      <c r="C195" s="148">
        <v>34749.200000000004</v>
      </c>
      <c r="D195" s="163">
        <v>34749.200000000004</v>
      </c>
      <c r="E195" s="163"/>
      <c r="F195" s="163"/>
      <c r="G195" s="163"/>
      <c r="H195" s="163"/>
      <c r="I195" s="163">
        <v>6.3</v>
      </c>
      <c r="J195" s="166">
        <v>218920</v>
      </c>
      <c r="K195" s="167">
        <v>218920</v>
      </c>
      <c r="L195" s="167"/>
      <c r="M195" s="167"/>
      <c r="N195" s="183">
        <v>90</v>
      </c>
      <c r="O195" s="169">
        <v>93</v>
      </c>
      <c r="P195" s="169"/>
      <c r="Q195" s="169">
        <v>95</v>
      </c>
      <c r="R195" s="186"/>
      <c r="S195" s="186"/>
      <c r="T195" s="186"/>
      <c r="U195" s="186"/>
      <c r="V195" s="182">
        <v>121829</v>
      </c>
      <c r="W195" s="173">
        <v>2367948</v>
      </c>
      <c r="X195" s="182">
        <v>2367948</v>
      </c>
      <c r="Y195" s="169"/>
      <c r="Z195" s="169"/>
    </row>
    <row r="196" spans="1:26">
      <c r="A196" s="162" t="s">
        <v>54</v>
      </c>
      <c r="B196" s="162"/>
      <c r="C196" s="148">
        <v>34749.200000000004</v>
      </c>
      <c r="D196" s="163">
        <v>34749.200000000004</v>
      </c>
      <c r="E196" s="163"/>
      <c r="F196" s="163"/>
      <c r="G196" s="163"/>
      <c r="H196" s="163"/>
      <c r="I196" s="163">
        <v>6.3</v>
      </c>
      <c r="J196" s="166">
        <v>218920</v>
      </c>
      <c r="K196" s="167">
        <v>218920</v>
      </c>
      <c r="L196" s="167"/>
      <c r="M196" s="167"/>
      <c r="N196" s="183">
        <v>90</v>
      </c>
      <c r="O196" s="169">
        <v>93</v>
      </c>
      <c r="P196" s="169"/>
      <c r="Q196" s="169">
        <v>95</v>
      </c>
      <c r="R196" s="186"/>
      <c r="S196" s="186"/>
      <c r="T196" s="186"/>
      <c r="U196" s="186"/>
      <c r="V196" s="182">
        <v>118217</v>
      </c>
      <c r="W196" s="173">
        <v>2364336</v>
      </c>
      <c r="X196" s="182">
        <v>2364336</v>
      </c>
      <c r="Y196" s="146"/>
      <c r="Z196" s="146"/>
    </row>
    <row r="197" spans="1:26" ht="24">
      <c r="A197" s="152">
        <v>38</v>
      </c>
      <c r="B197" s="155" t="s">
        <v>222</v>
      </c>
      <c r="C197" s="156"/>
      <c r="D197" s="156"/>
      <c r="E197" s="156"/>
      <c r="F197" s="156"/>
      <c r="G197" s="156"/>
      <c r="H197" s="156"/>
      <c r="I197" s="156"/>
      <c r="J197" s="156"/>
      <c r="K197" s="156"/>
      <c r="L197" s="156"/>
      <c r="M197" s="156"/>
      <c r="N197" s="156"/>
      <c r="O197" s="156"/>
      <c r="P197" s="156"/>
      <c r="Q197" s="156"/>
      <c r="R197" s="156"/>
      <c r="S197" s="156"/>
      <c r="T197" s="156"/>
      <c r="U197" s="156"/>
      <c r="V197" s="156"/>
      <c r="W197" s="156"/>
      <c r="X197" s="156"/>
      <c r="Y197" s="156"/>
      <c r="Z197" s="157"/>
    </row>
    <row r="198" spans="1:26" ht="36">
      <c r="A198" s="147" t="s">
        <v>223</v>
      </c>
      <c r="B198" s="147"/>
      <c r="C198" s="148"/>
      <c r="D198" s="178"/>
      <c r="E198" s="178"/>
      <c r="F198" s="178"/>
      <c r="G198" s="148"/>
      <c r="H198" s="149"/>
      <c r="I198" s="136"/>
      <c r="J198" s="149"/>
      <c r="K198" s="149"/>
      <c r="L198" s="167"/>
      <c r="M198" s="167"/>
      <c r="N198" s="136"/>
      <c r="O198" s="136"/>
      <c r="P198" s="136"/>
      <c r="Q198" s="149"/>
      <c r="R198" s="159"/>
      <c r="S198" s="160"/>
      <c r="T198" s="160"/>
      <c r="U198" s="160"/>
      <c r="V198" s="161">
        <v>2161763</v>
      </c>
      <c r="W198" s="161">
        <v>10344398</v>
      </c>
      <c r="X198" s="161">
        <v>10344398</v>
      </c>
      <c r="Y198" s="151"/>
      <c r="Z198" s="151"/>
    </row>
    <row r="199" spans="1:26">
      <c r="A199" s="162" t="s">
        <v>52</v>
      </c>
      <c r="B199" s="162"/>
      <c r="C199" s="148">
        <v>45179.09</v>
      </c>
      <c r="D199" s="163">
        <v>45179.09</v>
      </c>
      <c r="E199" s="164"/>
      <c r="F199" s="164"/>
      <c r="G199" s="165"/>
      <c r="H199" s="165"/>
      <c r="I199" s="165">
        <v>6.3</v>
      </c>
      <c r="J199" s="166">
        <v>284628</v>
      </c>
      <c r="K199" s="167">
        <v>284628</v>
      </c>
      <c r="L199" s="167"/>
      <c r="M199" s="167"/>
      <c r="N199" s="168">
        <v>88.18</v>
      </c>
      <c r="O199" s="169"/>
      <c r="P199" s="169"/>
      <c r="Q199" s="169">
        <v>95</v>
      </c>
      <c r="R199" s="192"/>
      <c r="S199" s="192"/>
      <c r="T199" s="192"/>
      <c r="U199" s="192"/>
      <c r="V199" s="182">
        <v>1871135</v>
      </c>
      <c r="W199" s="173">
        <v>4732364</v>
      </c>
      <c r="X199" s="182">
        <v>4732364</v>
      </c>
      <c r="Y199" s="179"/>
      <c r="Z199" s="179"/>
    </row>
    <row r="200" spans="1:26">
      <c r="A200" s="162" t="s">
        <v>53</v>
      </c>
      <c r="B200" s="162"/>
      <c r="C200" s="148">
        <v>45179.09</v>
      </c>
      <c r="D200" s="163">
        <v>45179.09</v>
      </c>
      <c r="E200" s="163"/>
      <c r="F200" s="163"/>
      <c r="G200" s="163"/>
      <c r="H200" s="163"/>
      <c r="I200" s="163">
        <v>6.3</v>
      </c>
      <c r="J200" s="166">
        <v>284628</v>
      </c>
      <c r="K200" s="167">
        <v>284628</v>
      </c>
      <c r="L200" s="167"/>
      <c r="M200" s="167"/>
      <c r="N200" s="183">
        <v>82</v>
      </c>
      <c r="O200" s="169">
        <v>88</v>
      </c>
      <c r="P200" s="169"/>
      <c r="Q200" s="169">
        <v>95</v>
      </c>
      <c r="R200" s="192"/>
      <c r="S200" s="192"/>
      <c r="T200" s="192"/>
      <c r="U200" s="192"/>
      <c r="V200" s="182">
        <v>150591</v>
      </c>
      <c r="W200" s="173">
        <v>2811294</v>
      </c>
      <c r="X200" s="182">
        <v>2811294</v>
      </c>
      <c r="Y200" s="169"/>
      <c r="Z200" s="169"/>
    </row>
    <row r="201" spans="1:26">
      <c r="A201" s="162" t="s">
        <v>54</v>
      </c>
      <c r="B201" s="162"/>
      <c r="C201" s="148">
        <v>45179.09</v>
      </c>
      <c r="D201" s="163">
        <v>45179.09</v>
      </c>
      <c r="E201" s="163"/>
      <c r="F201" s="163"/>
      <c r="G201" s="163"/>
      <c r="H201" s="163"/>
      <c r="I201" s="163">
        <v>6.3</v>
      </c>
      <c r="J201" s="166">
        <v>284628</v>
      </c>
      <c r="K201" s="167">
        <v>284628</v>
      </c>
      <c r="L201" s="167"/>
      <c r="M201" s="167"/>
      <c r="N201" s="183">
        <v>82</v>
      </c>
      <c r="O201" s="169">
        <v>88</v>
      </c>
      <c r="P201" s="169"/>
      <c r="Q201" s="169">
        <v>95</v>
      </c>
      <c r="R201" s="192"/>
      <c r="S201" s="192"/>
      <c r="T201" s="192"/>
      <c r="U201" s="192"/>
      <c r="V201" s="182">
        <v>140037</v>
      </c>
      <c r="W201" s="173">
        <v>2800740</v>
      </c>
      <c r="X201" s="182">
        <v>2800740</v>
      </c>
      <c r="Y201" s="146"/>
      <c r="Z201" s="146"/>
    </row>
    <row r="202" spans="1:26" ht="24" hidden="1">
      <c r="A202" s="152">
        <v>39</v>
      </c>
      <c r="B202" s="155" t="s">
        <v>224</v>
      </c>
      <c r="C202" s="156"/>
      <c r="D202" s="156"/>
      <c r="E202" s="156"/>
      <c r="F202" s="156"/>
      <c r="G202" s="156"/>
      <c r="H202" s="156"/>
      <c r="I202" s="156"/>
      <c r="J202" s="156"/>
      <c r="K202" s="156"/>
      <c r="L202" s="156"/>
      <c r="M202" s="156"/>
      <c r="N202" s="156"/>
      <c r="O202" s="156"/>
      <c r="P202" s="156"/>
      <c r="Q202" s="156"/>
      <c r="R202" s="156"/>
      <c r="S202" s="156"/>
      <c r="T202" s="156"/>
      <c r="U202" s="156"/>
      <c r="V202" s="156"/>
      <c r="W202" s="156"/>
      <c r="X202" s="156"/>
      <c r="Y202" s="156"/>
      <c r="Z202" s="157"/>
    </row>
    <row r="203" spans="1:26" ht="36" hidden="1">
      <c r="A203" s="147" t="s">
        <v>225</v>
      </c>
      <c r="B203" s="147"/>
      <c r="C203" s="148"/>
      <c r="D203" s="178"/>
      <c r="E203" s="178"/>
      <c r="F203" s="178"/>
      <c r="G203" s="148"/>
      <c r="H203" s="149"/>
      <c r="I203" s="136"/>
      <c r="J203" s="149"/>
      <c r="K203" s="149"/>
      <c r="L203" s="167"/>
      <c r="M203" s="167"/>
      <c r="N203" s="136"/>
      <c r="O203" s="136"/>
      <c r="P203" s="136"/>
      <c r="Q203" s="149"/>
      <c r="R203" s="136"/>
      <c r="S203" s="150"/>
      <c r="T203" s="150"/>
      <c r="U203" s="150"/>
      <c r="V203" s="151">
        <f>V204+V205+V206</f>
        <v>863534</v>
      </c>
      <c r="W203" s="151">
        <f t="shared" ref="W203:X203" si="61">W204+W205+W206</f>
        <v>13721665</v>
      </c>
      <c r="X203" s="151">
        <f t="shared" si="61"/>
        <v>13721665</v>
      </c>
      <c r="Y203" s="151"/>
      <c r="Z203" s="151"/>
    </row>
    <row r="204" spans="1:26" hidden="1">
      <c r="A204" s="162" t="s">
        <v>52</v>
      </c>
      <c r="B204" s="162"/>
      <c r="C204" s="148">
        <f t="shared" si="56"/>
        <v>69317.289999999994</v>
      </c>
      <c r="D204" s="163">
        <v>69317.289999999994</v>
      </c>
      <c r="E204" s="164"/>
      <c r="F204" s="164"/>
      <c r="G204" s="165"/>
      <c r="H204" s="165"/>
      <c r="I204" s="165">
        <v>6.3</v>
      </c>
      <c r="J204" s="166">
        <f t="shared" si="57"/>
        <v>436699</v>
      </c>
      <c r="K204" s="167">
        <f t="shared" ref="K204:K206" si="62">ROUND(D204*I204,0)</f>
        <v>436699</v>
      </c>
      <c r="L204" s="167"/>
      <c r="M204" s="167"/>
      <c r="N204" s="168">
        <v>86.28</v>
      </c>
      <c r="O204" s="169"/>
      <c r="P204" s="169"/>
      <c r="Q204" s="169">
        <v>95</v>
      </c>
      <c r="R204" s="180"/>
      <c r="S204" s="180"/>
      <c r="T204" s="180"/>
      <c r="U204" s="180"/>
      <c r="V204" s="179">
        <v>400231</v>
      </c>
      <c r="W204" s="180">
        <f t="shared" ref="W204:W206" si="63">X204+Y204+Z204</f>
        <v>4695568</v>
      </c>
      <c r="X204" s="179">
        <f t="shared" ref="X204:X206" si="64">CEILING(K204*N204*Q204*12/10000+V204,1)</f>
        <v>4695568</v>
      </c>
      <c r="Y204" s="179"/>
      <c r="Z204" s="179"/>
    </row>
    <row r="205" spans="1:26" hidden="1">
      <c r="A205" s="162" t="s">
        <v>53</v>
      </c>
      <c r="B205" s="162"/>
      <c r="C205" s="148">
        <f t="shared" si="56"/>
        <v>69317.289999999994</v>
      </c>
      <c r="D205" s="163">
        <v>69317.289999999994</v>
      </c>
      <c r="E205" s="163"/>
      <c r="F205" s="163"/>
      <c r="G205" s="163"/>
      <c r="H205" s="163"/>
      <c r="I205" s="163">
        <v>6.3</v>
      </c>
      <c r="J205" s="166">
        <f t="shared" si="57"/>
        <v>436699</v>
      </c>
      <c r="K205" s="167">
        <f t="shared" si="62"/>
        <v>436699</v>
      </c>
      <c r="L205" s="167"/>
      <c r="M205" s="167"/>
      <c r="N205" s="169">
        <v>86</v>
      </c>
      <c r="O205" s="169"/>
      <c r="P205" s="169"/>
      <c r="Q205" s="169">
        <v>95</v>
      </c>
      <c r="R205" s="180"/>
      <c r="S205" s="180"/>
      <c r="T205" s="180"/>
      <c r="U205" s="169"/>
      <c r="V205" s="179">
        <v>226069</v>
      </c>
      <c r="W205" s="180">
        <f t="shared" si="63"/>
        <v>4507466</v>
      </c>
      <c r="X205" s="179">
        <f t="shared" si="64"/>
        <v>4507466</v>
      </c>
      <c r="Y205" s="169"/>
      <c r="Z205" s="169"/>
    </row>
    <row r="206" spans="1:26" hidden="1">
      <c r="A206" s="162" t="s">
        <v>54</v>
      </c>
      <c r="B206" s="162"/>
      <c r="C206" s="148">
        <f t="shared" si="56"/>
        <v>69317.289999999994</v>
      </c>
      <c r="D206" s="163">
        <v>69317.289999999994</v>
      </c>
      <c r="E206" s="163"/>
      <c r="F206" s="163"/>
      <c r="G206" s="163"/>
      <c r="H206" s="163"/>
      <c r="I206" s="163">
        <v>6.3</v>
      </c>
      <c r="J206" s="166">
        <f t="shared" si="57"/>
        <v>436699</v>
      </c>
      <c r="K206" s="167">
        <f t="shared" si="62"/>
        <v>436699</v>
      </c>
      <c r="L206" s="167"/>
      <c r="M206" s="167"/>
      <c r="N206" s="169">
        <v>86</v>
      </c>
      <c r="O206" s="169"/>
      <c r="P206" s="169"/>
      <c r="Q206" s="169">
        <v>95</v>
      </c>
      <c r="R206" s="180"/>
      <c r="S206" s="180"/>
      <c r="T206" s="180"/>
      <c r="U206" s="169"/>
      <c r="V206" s="179">
        <v>237234</v>
      </c>
      <c r="W206" s="180">
        <f t="shared" si="63"/>
        <v>4518631</v>
      </c>
      <c r="X206" s="179">
        <f t="shared" si="64"/>
        <v>4518631</v>
      </c>
      <c r="Y206" s="146"/>
      <c r="Z206" s="146"/>
    </row>
    <row r="207" spans="1:26" ht="24" hidden="1">
      <c r="A207" s="147">
        <v>40</v>
      </c>
      <c r="B207" s="155" t="s">
        <v>226</v>
      </c>
      <c r="C207" s="156"/>
      <c r="D207" s="156"/>
      <c r="E207" s="156"/>
      <c r="F207" s="156"/>
      <c r="G207" s="156"/>
      <c r="H207" s="156"/>
      <c r="I207" s="156"/>
      <c r="J207" s="156"/>
      <c r="K207" s="156"/>
      <c r="L207" s="156"/>
      <c r="M207" s="156"/>
      <c r="N207" s="156"/>
      <c r="O207" s="156"/>
      <c r="P207" s="156"/>
      <c r="Q207" s="156"/>
      <c r="R207" s="156"/>
      <c r="S207" s="156"/>
      <c r="T207" s="156"/>
      <c r="U207" s="156"/>
      <c r="V207" s="156"/>
      <c r="W207" s="156"/>
      <c r="X207" s="156"/>
      <c r="Y207" s="156"/>
      <c r="Z207" s="157"/>
    </row>
    <row r="208" spans="1:26" ht="36" hidden="1">
      <c r="A208" s="147" t="s">
        <v>227</v>
      </c>
      <c r="B208" s="147"/>
      <c r="C208" s="148"/>
      <c r="D208" s="178"/>
      <c r="E208" s="178"/>
      <c r="F208" s="178"/>
      <c r="G208" s="148"/>
      <c r="H208" s="149"/>
      <c r="I208" s="136"/>
      <c r="J208" s="149"/>
      <c r="K208" s="149"/>
      <c r="L208" s="167"/>
      <c r="M208" s="167"/>
      <c r="N208" s="136"/>
      <c r="O208" s="136"/>
      <c r="P208" s="136"/>
      <c r="Q208" s="149"/>
      <c r="R208" s="136"/>
      <c r="S208" s="150"/>
      <c r="T208" s="150"/>
      <c r="U208" s="150"/>
      <c r="V208" s="151">
        <f>V209+V210+V211</f>
        <v>16904526</v>
      </c>
      <c r="W208" s="151">
        <f t="shared" ref="W208:X208" si="65">W209+W210+W211</f>
        <v>45032983</v>
      </c>
      <c r="X208" s="151">
        <f t="shared" si="65"/>
        <v>45032983</v>
      </c>
      <c r="Y208" s="151"/>
      <c r="Z208" s="151"/>
    </row>
    <row r="209" spans="1:26" hidden="1">
      <c r="A209" s="162" t="s">
        <v>52</v>
      </c>
      <c r="B209" s="162"/>
      <c r="C209" s="148">
        <f t="shared" si="56"/>
        <v>167115.3900000001</v>
      </c>
      <c r="D209" s="163">
        <v>159080.5500000001</v>
      </c>
      <c r="E209" s="164"/>
      <c r="F209" s="164">
        <v>8034.84</v>
      </c>
      <c r="G209" s="165"/>
      <c r="H209" s="165"/>
      <c r="I209" s="165">
        <v>6.3</v>
      </c>
      <c r="J209" s="166">
        <f t="shared" si="57"/>
        <v>1052827</v>
      </c>
      <c r="K209" s="167">
        <f>ROUNDUP(D209*I209,0)</f>
        <v>1002208</v>
      </c>
      <c r="L209" s="167"/>
      <c r="M209" s="167">
        <f t="shared" ref="M209:M246" si="66">FLOOR(F209*I209,1)</f>
        <v>50619</v>
      </c>
      <c r="N209" s="168">
        <v>83.01</v>
      </c>
      <c r="O209" s="169"/>
      <c r="P209" s="169"/>
      <c r="Q209" s="169">
        <v>95</v>
      </c>
      <c r="R209" s="180"/>
      <c r="S209" s="180"/>
      <c r="T209" s="180"/>
      <c r="U209" s="180"/>
      <c r="V209" s="179">
        <v>15945829</v>
      </c>
      <c r="W209" s="180">
        <f t="shared" ref="W209:W211" si="67">X209+Y209+Z209</f>
        <v>25429864</v>
      </c>
      <c r="X209" s="179">
        <f t="shared" ref="X209:X211" si="68">CEILING(K209*N209*Q209*12/10000+V209,1)</f>
        <v>25429864</v>
      </c>
      <c r="Y209" s="179"/>
      <c r="Z209" s="179"/>
    </row>
    <row r="210" spans="1:26" hidden="1">
      <c r="A210" s="162" t="s">
        <v>53</v>
      </c>
      <c r="B210" s="162"/>
      <c r="C210" s="148">
        <f t="shared" si="56"/>
        <v>167115.39000000013</v>
      </c>
      <c r="D210" s="163">
        <v>153609.00000000012</v>
      </c>
      <c r="E210" s="163"/>
      <c r="F210" s="163">
        <v>13506.39</v>
      </c>
      <c r="G210" s="163"/>
      <c r="H210" s="163"/>
      <c r="I210" s="163">
        <v>6.3</v>
      </c>
      <c r="J210" s="166">
        <f t="shared" si="57"/>
        <v>1052827</v>
      </c>
      <c r="K210" s="167">
        <f t="shared" ref="K210:K211" si="69">ROUND(D210*I210,0)</f>
        <v>967737</v>
      </c>
      <c r="L210" s="167"/>
      <c r="M210" s="167">
        <f t="shared" si="66"/>
        <v>85090</v>
      </c>
      <c r="N210" s="169">
        <v>84</v>
      </c>
      <c r="O210" s="169"/>
      <c r="P210" s="169"/>
      <c r="Q210" s="169">
        <v>95</v>
      </c>
      <c r="R210" s="180"/>
      <c r="S210" s="180"/>
      <c r="T210" s="180"/>
      <c r="U210" s="169"/>
      <c r="V210" s="179">
        <v>499159</v>
      </c>
      <c r="W210" s="180">
        <f t="shared" si="67"/>
        <v>9766209</v>
      </c>
      <c r="X210" s="179">
        <f t="shared" si="68"/>
        <v>9766209</v>
      </c>
      <c r="Y210" s="169"/>
      <c r="Z210" s="169"/>
    </row>
    <row r="211" spans="1:26" hidden="1">
      <c r="A211" s="162" t="s">
        <v>54</v>
      </c>
      <c r="B211" s="162"/>
      <c r="C211" s="148">
        <f t="shared" si="56"/>
        <v>167115.39000000013</v>
      </c>
      <c r="D211" s="163">
        <v>153609.00000000012</v>
      </c>
      <c r="E211" s="163"/>
      <c r="F211" s="163">
        <v>13506.39</v>
      </c>
      <c r="G211" s="163"/>
      <c r="H211" s="163"/>
      <c r="I211" s="163">
        <v>6.3</v>
      </c>
      <c r="J211" s="166">
        <f t="shared" si="57"/>
        <v>1052827</v>
      </c>
      <c r="K211" s="167">
        <f t="shared" si="69"/>
        <v>967737</v>
      </c>
      <c r="L211" s="167"/>
      <c r="M211" s="167">
        <f t="shared" si="66"/>
        <v>85090</v>
      </c>
      <c r="N211" s="169">
        <v>85</v>
      </c>
      <c r="O211" s="169"/>
      <c r="P211" s="169"/>
      <c r="Q211" s="169">
        <v>95</v>
      </c>
      <c r="R211" s="180"/>
      <c r="S211" s="180"/>
      <c r="T211" s="180"/>
      <c r="U211" s="169"/>
      <c r="V211" s="179">
        <v>459538</v>
      </c>
      <c r="W211" s="180">
        <f t="shared" si="67"/>
        <v>9836910</v>
      </c>
      <c r="X211" s="179">
        <f t="shared" si="68"/>
        <v>9836910</v>
      </c>
      <c r="Y211" s="146"/>
      <c r="Z211" s="146"/>
    </row>
    <row r="212" spans="1:26" ht="24" hidden="1">
      <c r="A212" s="152">
        <v>41</v>
      </c>
      <c r="B212" s="155" t="s">
        <v>228</v>
      </c>
      <c r="C212" s="156"/>
      <c r="D212" s="156"/>
      <c r="E212" s="156"/>
      <c r="F212" s="156"/>
      <c r="G212" s="156"/>
      <c r="H212" s="156"/>
      <c r="I212" s="156"/>
      <c r="J212" s="156"/>
      <c r="K212" s="156"/>
      <c r="L212" s="156"/>
      <c r="M212" s="156"/>
      <c r="N212" s="156"/>
      <c r="O212" s="156"/>
      <c r="P212" s="156"/>
      <c r="Q212" s="156"/>
      <c r="R212" s="156"/>
      <c r="S212" s="156"/>
      <c r="T212" s="156"/>
      <c r="U212" s="156"/>
      <c r="V212" s="156"/>
      <c r="W212" s="156"/>
      <c r="X212" s="156"/>
      <c r="Y212" s="156"/>
      <c r="Z212" s="157"/>
    </row>
    <row r="213" spans="1:26" ht="24" hidden="1">
      <c r="A213" s="147" t="s">
        <v>229</v>
      </c>
      <c r="B213" s="147"/>
      <c r="C213" s="148"/>
      <c r="D213" s="178"/>
      <c r="E213" s="178"/>
      <c r="F213" s="178"/>
      <c r="G213" s="148"/>
      <c r="H213" s="149"/>
      <c r="I213" s="136"/>
      <c r="J213" s="149"/>
      <c r="K213" s="149"/>
      <c r="L213" s="167"/>
      <c r="M213" s="167"/>
      <c r="N213" s="136"/>
      <c r="O213" s="136"/>
      <c r="P213" s="136"/>
      <c r="Q213" s="149"/>
      <c r="R213" s="136"/>
      <c r="S213" s="150"/>
      <c r="T213" s="150"/>
      <c r="U213" s="150"/>
      <c r="V213" s="151">
        <f>V214+V215+V216</f>
        <v>799828</v>
      </c>
      <c r="W213" s="151">
        <f t="shared" ref="W213:X213" si="70">W214+W215+W216</f>
        <v>29941844</v>
      </c>
      <c r="X213" s="151">
        <f t="shared" si="70"/>
        <v>29941844</v>
      </c>
      <c r="Y213" s="151"/>
      <c r="Z213" s="151"/>
    </row>
    <row r="214" spans="1:26" hidden="1">
      <c r="A214" s="162" t="s">
        <v>52</v>
      </c>
      <c r="B214" s="162"/>
      <c r="C214" s="148">
        <f t="shared" si="56"/>
        <v>278749.05000000005</v>
      </c>
      <c r="D214" s="163">
        <v>170070.69</v>
      </c>
      <c r="E214" s="164">
        <v>580.30999999999995</v>
      </c>
      <c r="F214" s="164">
        <v>108098.05000000002</v>
      </c>
      <c r="G214" s="165"/>
      <c r="H214" s="165"/>
      <c r="I214" s="165">
        <v>6.3</v>
      </c>
      <c r="J214" s="166">
        <f t="shared" si="57"/>
        <v>1756119</v>
      </c>
      <c r="K214" s="167">
        <f>CEILING(D214*I214,1)</f>
        <v>1071446</v>
      </c>
      <c r="L214" s="167">
        <f t="shared" ref="L214:L246" si="71">ROUND(E214*I214,)</f>
        <v>3656</v>
      </c>
      <c r="M214" s="167">
        <f t="shared" si="66"/>
        <v>681017</v>
      </c>
      <c r="N214" s="168">
        <v>91.17</v>
      </c>
      <c r="O214" s="169"/>
      <c r="P214" s="169"/>
      <c r="Q214" s="169">
        <v>95</v>
      </c>
      <c r="R214" s="150"/>
      <c r="S214" s="150"/>
      <c r="T214" s="150"/>
      <c r="U214" s="150"/>
      <c r="V214" s="179"/>
      <c r="W214" s="180">
        <f t="shared" ref="W214:W216" si="72">X214+Y214+Z214</f>
        <v>11135946</v>
      </c>
      <c r="X214" s="179">
        <f t="shared" ref="X214:X216" si="73">CEILING(K214*N214*Q214*12/10000+V214,1)</f>
        <v>11135946</v>
      </c>
      <c r="Y214" s="179"/>
      <c r="Z214" s="179"/>
    </row>
    <row r="215" spans="1:26" hidden="1">
      <c r="A215" s="162" t="s">
        <v>53</v>
      </c>
      <c r="B215" s="162"/>
      <c r="C215" s="148">
        <f t="shared" si="56"/>
        <v>253553.96000000002</v>
      </c>
      <c r="D215" s="163">
        <v>137753.26</v>
      </c>
      <c r="E215" s="163">
        <v>580.30999999999995</v>
      </c>
      <c r="F215" s="163">
        <v>115220.39000000001</v>
      </c>
      <c r="G215" s="163"/>
      <c r="H215" s="163"/>
      <c r="I215" s="163">
        <v>6.3</v>
      </c>
      <c r="J215" s="166">
        <f t="shared" si="57"/>
        <v>1597390</v>
      </c>
      <c r="K215" s="167">
        <f t="shared" ref="K215:K216" si="74">ROUND(D215*I215,0)</f>
        <v>867846</v>
      </c>
      <c r="L215" s="167">
        <f t="shared" si="71"/>
        <v>3656</v>
      </c>
      <c r="M215" s="167">
        <f t="shared" si="66"/>
        <v>725888</v>
      </c>
      <c r="N215" s="169">
        <v>91</v>
      </c>
      <c r="O215" s="169"/>
      <c r="P215" s="169"/>
      <c r="Q215" s="169">
        <v>95</v>
      </c>
      <c r="R215" s="150"/>
      <c r="S215" s="150"/>
      <c r="T215" s="150"/>
      <c r="U215" s="150"/>
      <c r="V215" s="179">
        <v>586101</v>
      </c>
      <c r="W215" s="180">
        <f t="shared" si="72"/>
        <v>9589136</v>
      </c>
      <c r="X215" s="179">
        <f t="shared" si="73"/>
        <v>9589136</v>
      </c>
      <c r="Y215" s="169"/>
      <c r="Z215" s="169"/>
    </row>
    <row r="216" spans="1:26" hidden="1">
      <c r="A216" s="162" t="s">
        <v>54</v>
      </c>
      <c r="B216" s="162"/>
      <c r="C216" s="148">
        <f t="shared" si="56"/>
        <v>253553.96000000002</v>
      </c>
      <c r="D216" s="163">
        <v>137753.26</v>
      </c>
      <c r="E216" s="163">
        <v>580.30999999999995</v>
      </c>
      <c r="F216" s="163">
        <v>115220.39000000001</v>
      </c>
      <c r="G216" s="163"/>
      <c r="H216" s="163"/>
      <c r="I216" s="163">
        <v>6.3</v>
      </c>
      <c r="J216" s="166">
        <f t="shared" si="57"/>
        <v>1597390</v>
      </c>
      <c r="K216" s="167">
        <f t="shared" si="74"/>
        <v>867846</v>
      </c>
      <c r="L216" s="167">
        <f t="shared" si="71"/>
        <v>3656</v>
      </c>
      <c r="M216" s="167">
        <f t="shared" si="66"/>
        <v>725888</v>
      </c>
      <c r="N216" s="169">
        <v>91</v>
      </c>
      <c r="O216" s="169"/>
      <c r="P216" s="169"/>
      <c r="Q216" s="169">
        <v>95</v>
      </c>
      <c r="R216" s="150"/>
      <c r="S216" s="150"/>
      <c r="T216" s="150"/>
      <c r="U216" s="150"/>
      <c r="V216" s="179">
        <v>213727</v>
      </c>
      <c r="W216" s="180">
        <f t="shared" si="72"/>
        <v>9216762</v>
      </c>
      <c r="X216" s="179">
        <f t="shared" si="73"/>
        <v>9216762</v>
      </c>
      <c r="Y216" s="146"/>
      <c r="Z216" s="146"/>
    </row>
    <row r="217" spans="1:26" ht="24">
      <c r="A217" s="152">
        <v>42</v>
      </c>
      <c r="B217" s="155" t="s">
        <v>230</v>
      </c>
      <c r="C217" s="156"/>
      <c r="D217" s="156"/>
      <c r="E217" s="156"/>
      <c r="F217" s="156"/>
      <c r="G217" s="156"/>
      <c r="H217" s="156"/>
      <c r="I217" s="156"/>
      <c r="J217" s="156"/>
      <c r="K217" s="156"/>
      <c r="L217" s="156"/>
      <c r="M217" s="156"/>
      <c r="N217" s="156"/>
      <c r="O217" s="156"/>
      <c r="P217" s="156"/>
      <c r="Q217" s="156"/>
      <c r="R217" s="156"/>
      <c r="S217" s="156"/>
      <c r="T217" s="156"/>
      <c r="U217" s="156"/>
      <c r="V217" s="156"/>
      <c r="W217" s="156"/>
      <c r="X217" s="156"/>
      <c r="Y217" s="156"/>
      <c r="Z217" s="157"/>
    </row>
    <row r="218" spans="1:26" ht="36">
      <c r="A218" s="147" t="s">
        <v>231</v>
      </c>
      <c r="B218" s="147"/>
      <c r="C218" s="148"/>
      <c r="D218" s="178"/>
      <c r="E218" s="178"/>
      <c r="F218" s="178"/>
      <c r="G218" s="148"/>
      <c r="H218" s="149"/>
      <c r="I218" s="136"/>
      <c r="J218" s="149"/>
      <c r="K218" s="149"/>
      <c r="L218" s="167"/>
      <c r="M218" s="167"/>
      <c r="N218" s="136"/>
      <c r="O218" s="136"/>
      <c r="P218" s="136"/>
      <c r="Q218" s="149"/>
      <c r="R218" s="159"/>
      <c r="S218" s="160"/>
      <c r="T218" s="160"/>
      <c r="U218" s="160"/>
      <c r="V218" s="161">
        <v>1086999</v>
      </c>
      <c r="W218" s="161">
        <v>6335143</v>
      </c>
      <c r="X218" s="161">
        <v>6335143</v>
      </c>
      <c r="Y218" s="151"/>
      <c r="Z218" s="151"/>
    </row>
    <row r="219" spans="1:26">
      <c r="A219" s="162" t="s">
        <v>52</v>
      </c>
      <c r="B219" s="162"/>
      <c r="C219" s="148">
        <v>27891.82</v>
      </c>
      <c r="D219" s="163">
        <v>27891.82</v>
      </c>
      <c r="E219" s="164"/>
      <c r="F219" s="164"/>
      <c r="G219" s="165"/>
      <c r="H219" s="165"/>
      <c r="I219" s="165">
        <v>6.3</v>
      </c>
      <c r="J219" s="166">
        <v>175718</v>
      </c>
      <c r="K219" s="167">
        <v>175718</v>
      </c>
      <c r="L219" s="167"/>
      <c r="M219" s="167"/>
      <c r="N219" s="168">
        <v>75.989999999999995</v>
      </c>
      <c r="O219" s="169"/>
      <c r="P219" s="169"/>
      <c r="Q219" s="169">
        <v>95</v>
      </c>
      <c r="R219" s="173"/>
      <c r="S219" s="173"/>
      <c r="T219" s="173"/>
      <c r="U219" s="173"/>
      <c r="V219" s="182">
        <v>908831</v>
      </c>
      <c r="W219" s="173">
        <v>2431051</v>
      </c>
      <c r="X219" s="182">
        <v>2431051</v>
      </c>
      <c r="Y219" s="179"/>
      <c r="Z219" s="179"/>
    </row>
    <row r="220" spans="1:26">
      <c r="A220" s="162" t="s">
        <v>53</v>
      </c>
      <c r="B220" s="162"/>
      <c r="C220" s="148">
        <v>27891.82</v>
      </c>
      <c r="D220" s="163">
        <v>27891.82</v>
      </c>
      <c r="E220" s="163"/>
      <c r="F220" s="163"/>
      <c r="G220" s="163"/>
      <c r="H220" s="163"/>
      <c r="I220" s="163">
        <v>6.3</v>
      </c>
      <c r="J220" s="166">
        <v>175718</v>
      </c>
      <c r="K220" s="167">
        <v>175718</v>
      </c>
      <c r="L220" s="167"/>
      <c r="M220" s="167"/>
      <c r="N220" s="175">
        <v>93</v>
      </c>
      <c r="O220" s="169">
        <v>77</v>
      </c>
      <c r="P220" s="169"/>
      <c r="Q220" s="169">
        <v>95</v>
      </c>
      <c r="R220" s="173"/>
      <c r="S220" s="173"/>
      <c r="T220" s="173"/>
      <c r="U220" s="170"/>
      <c r="V220" s="182">
        <v>80117</v>
      </c>
      <c r="W220" s="173">
        <v>1943079</v>
      </c>
      <c r="X220" s="182">
        <v>1943079</v>
      </c>
      <c r="Y220" s="169"/>
      <c r="Z220" s="169"/>
    </row>
    <row r="221" spans="1:26">
      <c r="A221" s="162" t="s">
        <v>54</v>
      </c>
      <c r="B221" s="162"/>
      <c r="C221" s="148">
        <v>27891.82</v>
      </c>
      <c r="D221" s="163">
        <v>27891.82</v>
      </c>
      <c r="E221" s="163"/>
      <c r="F221" s="163"/>
      <c r="G221" s="163"/>
      <c r="H221" s="163"/>
      <c r="I221" s="163">
        <v>6.3</v>
      </c>
      <c r="J221" s="166">
        <v>175718</v>
      </c>
      <c r="K221" s="167">
        <v>175718</v>
      </c>
      <c r="L221" s="167"/>
      <c r="M221" s="167"/>
      <c r="N221" s="175">
        <v>93</v>
      </c>
      <c r="O221" s="169">
        <v>78</v>
      </c>
      <c r="P221" s="169"/>
      <c r="Q221" s="169">
        <v>95</v>
      </c>
      <c r="R221" s="173"/>
      <c r="S221" s="173"/>
      <c r="T221" s="173"/>
      <c r="U221" s="170"/>
      <c r="V221" s="182">
        <v>98051</v>
      </c>
      <c r="W221" s="173">
        <v>1961013</v>
      </c>
      <c r="X221" s="182">
        <v>1961013</v>
      </c>
      <c r="Y221" s="146"/>
      <c r="Z221" s="146"/>
    </row>
    <row r="222" spans="1:26" ht="0.75" customHeight="1">
      <c r="A222" s="152">
        <v>43</v>
      </c>
      <c r="B222" s="155" t="s">
        <v>232</v>
      </c>
      <c r="C222" s="156"/>
      <c r="D222" s="156"/>
      <c r="E222" s="156"/>
      <c r="F222" s="156"/>
      <c r="G222" s="156"/>
      <c r="H222" s="156"/>
      <c r="I222" s="156"/>
      <c r="J222" s="156"/>
      <c r="K222" s="156"/>
      <c r="L222" s="156"/>
      <c r="M222" s="156"/>
      <c r="N222" s="156"/>
      <c r="O222" s="156"/>
      <c r="P222" s="156"/>
      <c r="Q222" s="156"/>
      <c r="R222" s="156"/>
      <c r="S222" s="156"/>
      <c r="T222" s="156"/>
      <c r="U222" s="156"/>
      <c r="V222" s="156"/>
      <c r="W222" s="156"/>
      <c r="X222" s="156"/>
      <c r="Y222" s="156"/>
      <c r="Z222" s="157"/>
    </row>
    <row r="223" spans="1:26" ht="36" hidden="1">
      <c r="A223" s="147" t="s">
        <v>233</v>
      </c>
      <c r="B223" s="147"/>
      <c r="C223" s="148"/>
      <c r="D223" s="178"/>
      <c r="E223" s="178"/>
      <c r="F223" s="178"/>
      <c r="G223" s="148"/>
      <c r="H223" s="149"/>
      <c r="I223" s="136"/>
      <c r="J223" s="149"/>
      <c r="K223" s="149"/>
      <c r="L223" s="167"/>
      <c r="M223" s="167"/>
      <c r="N223" s="136"/>
      <c r="O223" s="136"/>
      <c r="P223" s="136"/>
      <c r="Q223" s="149"/>
      <c r="R223" s="136"/>
      <c r="S223" s="150"/>
      <c r="T223" s="150"/>
      <c r="U223" s="150"/>
      <c r="V223" s="151">
        <f>V224+V225+V226</f>
        <v>16283360</v>
      </c>
      <c r="W223" s="151">
        <f t="shared" ref="W223:X223" si="75">W224+W225+W226</f>
        <v>47348863</v>
      </c>
      <c r="X223" s="151">
        <f t="shared" si="75"/>
        <v>47348863</v>
      </c>
      <c r="Y223" s="151"/>
      <c r="Z223" s="151"/>
    </row>
    <row r="224" spans="1:26" hidden="1">
      <c r="A224" s="162" t="s">
        <v>52</v>
      </c>
      <c r="B224" s="162"/>
      <c r="C224" s="148">
        <f t="shared" si="56"/>
        <v>160867.63999999996</v>
      </c>
      <c r="D224" s="163">
        <v>158476.73999999996</v>
      </c>
      <c r="E224" s="164">
        <v>2390.9</v>
      </c>
      <c r="F224" s="164"/>
      <c r="G224" s="165">
        <v>4185.7</v>
      </c>
      <c r="H224" s="165"/>
      <c r="I224" s="165">
        <v>6.3</v>
      </c>
      <c r="J224" s="166">
        <f t="shared" si="57"/>
        <v>1013467</v>
      </c>
      <c r="K224" s="167">
        <f t="shared" ref="K224:K226" si="76">ROUNDUP(D224*I224,0)</f>
        <v>998404</v>
      </c>
      <c r="L224" s="167">
        <f t="shared" si="71"/>
        <v>15063</v>
      </c>
      <c r="M224" s="167"/>
      <c r="N224" s="168">
        <v>90.94</v>
      </c>
      <c r="O224" s="169"/>
      <c r="P224" s="169"/>
      <c r="Q224" s="169">
        <v>95</v>
      </c>
      <c r="R224" s="180"/>
      <c r="S224" s="180"/>
      <c r="T224" s="180"/>
      <c r="U224" s="180"/>
      <c r="V224" s="179">
        <v>15164792</v>
      </c>
      <c r="W224" s="180">
        <f t="shared" ref="W224:W226" si="77">X224+Y224+Z224</f>
        <v>25515407</v>
      </c>
      <c r="X224" s="179">
        <f t="shared" ref="X224:X226" si="78">CEILING(K224*N224*Q224*12/10000+V224,1)</f>
        <v>25515407</v>
      </c>
      <c r="Y224" s="179"/>
      <c r="Z224" s="179"/>
    </row>
    <row r="225" spans="1:26" hidden="1">
      <c r="A225" s="162" t="s">
        <v>53</v>
      </c>
      <c r="B225" s="162"/>
      <c r="C225" s="148">
        <f t="shared" si="56"/>
        <v>160867.63999999996</v>
      </c>
      <c r="D225" s="163">
        <v>158476.73999999996</v>
      </c>
      <c r="E225" s="163">
        <v>2390.9</v>
      </c>
      <c r="F225" s="163"/>
      <c r="G225" s="163"/>
      <c r="H225" s="163"/>
      <c r="I225" s="163">
        <v>6.3</v>
      </c>
      <c r="J225" s="166">
        <f t="shared" si="57"/>
        <v>1013467</v>
      </c>
      <c r="K225" s="167">
        <f t="shared" si="76"/>
        <v>998404</v>
      </c>
      <c r="L225" s="167">
        <f t="shared" si="71"/>
        <v>15063</v>
      </c>
      <c r="M225" s="167"/>
      <c r="N225" s="169">
        <v>91</v>
      </c>
      <c r="O225" s="169"/>
      <c r="P225" s="169"/>
      <c r="Q225" s="169">
        <v>95</v>
      </c>
      <c r="R225" s="169"/>
      <c r="S225" s="169"/>
      <c r="T225" s="169"/>
      <c r="U225" s="169"/>
      <c r="V225" s="179">
        <v>544768</v>
      </c>
      <c r="W225" s="180">
        <f t="shared" si="77"/>
        <v>10902212</v>
      </c>
      <c r="X225" s="179">
        <f t="shared" si="78"/>
        <v>10902212</v>
      </c>
      <c r="Y225" s="169"/>
      <c r="Z225" s="169"/>
    </row>
    <row r="226" spans="1:26" hidden="1">
      <c r="A226" s="162" t="s">
        <v>54</v>
      </c>
      <c r="B226" s="162"/>
      <c r="C226" s="148">
        <f t="shared" si="56"/>
        <v>160867.63999999996</v>
      </c>
      <c r="D226" s="163">
        <v>158476.73999999996</v>
      </c>
      <c r="E226" s="163">
        <v>2390.9</v>
      </c>
      <c r="F226" s="163"/>
      <c r="G226" s="163"/>
      <c r="H226" s="163"/>
      <c r="I226" s="163">
        <v>6.3</v>
      </c>
      <c r="J226" s="166">
        <f t="shared" si="57"/>
        <v>1013467</v>
      </c>
      <c r="K226" s="167">
        <f t="shared" si="76"/>
        <v>998404</v>
      </c>
      <c r="L226" s="167">
        <f t="shared" si="71"/>
        <v>15063</v>
      </c>
      <c r="M226" s="167"/>
      <c r="N226" s="169">
        <v>91</v>
      </c>
      <c r="O226" s="169"/>
      <c r="P226" s="169"/>
      <c r="Q226" s="169">
        <v>95</v>
      </c>
      <c r="R226" s="169"/>
      <c r="S226" s="169"/>
      <c r="T226" s="169"/>
      <c r="U226" s="169"/>
      <c r="V226" s="179">
        <v>573800</v>
      </c>
      <c r="W226" s="180">
        <f t="shared" si="77"/>
        <v>10931244</v>
      </c>
      <c r="X226" s="179">
        <f t="shared" si="78"/>
        <v>10931244</v>
      </c>
      <c r="Y226" s="146"/>
      <c r="Z226" s="146"/>
    </row>
    <row r="227" spans="1:26" hidden="1">
      <c r="A227" s="152">
        <v>44</v>
      </c>
      <c r="B227" s="155" t="s">
        <v>234</v>
      </c>
      <c r="C227" s="156"/>
      <c r="D227" s="156"/>
      <c r="E227" s="156"/>
      <c r="F227" s="156"/>
      <c r="G227" s="156"/>
      <c r="H227" s="156"/>
      <c r="I227" s="156"/>
      <c r="J227" s="156"/>
      <c r="K227" s="156"/>
      <c r="L227" s="156"/>
      <c r="M227" s="156"/>
      <c r="N227" s="156"/>
      <c r="O227" s="156"/>
      <c r="P227" s="156"/>
      <c r="Q227" s="156"/>
      <c r="R227" s="156"/>
      <c r="S227" s="156"/>
      <c r="T227" s="156"/>
      <c r="U227" s="156"/>
      <c r="V227" s="156"/>
      <c r="W227" s="156"/>
      <c r="X227" s="156"/>
      <c r="Y227" s="156"/>
      <c r="Z227" s="157"/>
    </row>
    <row r="228" spans="1:26" ht="24" hidden="1">
      <c r="A228" s="147" t="s">
        <v>235</v>
      </c>
      <c r="B228" s="147"/>
      <c r="C228" s="148"/>
      <c r="D228" s="178"/>
      <c r="E228" s="178"/>
      <c r="F228" s="178"/>
      <c r="G228" s="148"/>
      <c r="H228" s="149"/>
      <c r="I228" s="136"/>
      <c r="J228" s="149"/>
      <c r="K228" s="149"/>
      <c r="L228" s="167"/>
      <c r="M228" s="167"/>
      <c r="N228" s="136"/>
      <c r="O228" s="136"/>
      <c r="P228" s="136"/>
      <c r="Q228" s="149"/>
      <c r="R228" s="136"/>
      <c r="S228" s="150"/>
      <c r="T228" s="150"/>
      <c r="U228" s="150"/>
      <c r="V228" s="151">
        <f>V229+V230+V231</f>
        <v>3891369</v>
      </c>
      <c r="W228" s="151">
        <f>W229+W230+W231</f>
        <v>175569359</v>
      </c>
      <c r="X228" s="151">
        <f>X229+X230+X231</f>
        <v>133182654</v>
      </c>
      <c r="Y228" s="151"/>
      <c r="Z228" s="151">
        <f>Z229+Z230+Z231</f>
        <v>42386705</v>
      </c>
    </row>
    <row r="229" spans="1:26" hidden="1">
      <c r="A229" s="162" t="s">
        <v>52</v>
      </c>
      <c r="B229" s="162"/>
      <c r="C229" s="148">
        <f t="shared" ref="C229:C261" si="79">D229+E229+F229</f>
        <v>1817012.4200000004</v>
      </c>
      <c r="D229" s="163">
        <v>732314.93000000063</v>
      </c>
      <c r="E229" s="164">
        <v>58903.66</v>
      </c>
      <c r="F229" s="164">
        <v>1025793.8299999996</v>
      </c>
      <c r="G229" s="165"/>
      <c r="H229" s="165"/>
      <c r="I229" s="165">
        <v>6.3</v>
      </c>
      <c r="J229" s="166">
        <f t="shared" ref="J229:J264" si="80">K229+L229+M229</f>
        <v>11447179</v>
      </c>
      <c r="K229" s="167">
        <f>CEILING(D229*I229,1)</f>
        <v>4613585</v>
      </c>
      <c r="L229" s="167">
        <f t="shared" si="71"/>
        <v>371093</v>
      </c>
      <c r="M229" s="167">
        <f t="shared" si="66"/>
        <v>6462501</v>
      </c>
      <c r="N229" s="168">
        <v>89.22</v>
      </c>
      <c r="O229" s="169">
        <v>72</v>
      </c>
      <c r="P229" s="169">
        <v>95</v>
      </c>
      <c r="Q229" s="169">
        <v>95</v>
      </c>
      <c r="R229" s="180"/>
      <c r="S229" s="180"/>
      <c r="T229" s="180"/>
      <c r="U229" s="180"/>
      <c r="V229" s="179"/>
      <c r="W229" s="180">
        <f t="shared" ref="W229:W231" si="81">X229+Y229+Z229</f>
        <v>62513895</v>
      </c>
      <c r="X229" s="179">
        <f t="shared" ref="X229:X231" si="82">CEILING(K229*N229*Q229*12/10000+V229,1)</f>
        <v>46925143</v>
      </c>
      <c r="Y229" s="179"/>
      <c r="Z229" s="179">
        <v>15588752</v>
      </c>
    </row>
    <row r="230" spans="1:26" hidden="1">
      <c r="A230" s="162" t="s">
        <v>53</v>
      </c>
      <c r="B230" s="162"/>
      <c r="C230" s="148">
        <f t="shared" si="79"/>
        <v>1798738.02</v>
      </c>
      <c r="D230" s="163">
        <v>644292.83000000054</v>
      </c>
      <c r="E230" s="163">
        <v>58903.66</v>
      </c>
      <c r="F230" s="163">
        <v>1095541.5299999996</v>
      </c>
      <c r="G230" s="163"/>
      <c r="H230" s="163"/>
      <c r="I230" s="163">
        <v>6.3</v>
      </c>
      <c r="J230" s="166">
        <f t="shared" si="80"/>
        <v>11332049</v>
      </c>
      <c r="K230" s="167">
        <f t="shared" ref="K230:K231" si="83">ROUND(D230*I230,0)</f>
        <v>4059045</v>
      </c>
      <c r="L230" s="167">
        <f t="shared" si="71"/>
        <v>371093</v>
      </c>
      <c r="M230" s="167">
        <f t="shared" si="66"/>
        <v>6901911</v>
      </c>
      <c r="N230" s="169">
        <v>89</v>
      </c>
      <c r="O230" s="169">
        <v>72</v>
      </c>
      <c r="P230" s="169">
        <v>95</v>
      </c>
      <c r="Q230" s="169">
        <v>95</v>
      </c>
      <c r="R230" s="180"/>
      <c r="S230" s="180"/>
      <c r="T230" s="180"/>
      <c r="U230" s="169"/>
      <c r="V230" s="179">
        <v>2469743</v>
      </c>
      <c r="W230" s="180">
        <f t="shared" si="81"/>
        <v>57057391</v>
      </c>
      <c r="X230" s="179">
        <f t="shared" si="82"/>
        <v>43652814</v>
      </c>
      <c r="Y230" s="169"/>
      <c r="Z230" s="169">
        <v>13404577</v>
      </c>
    </row>
    <row r="231" spans="1:26" hidden="1">
      <c r="A231" s="162" t="s">
        <v>54</v>
      </c>
      <c r="B231" s="162"/>
      <c r="C231" s="148">
        <f t="shared" si="79"/>
        <v>1798738.02</v>
      </c>
      <c r="D231" s="163">
        <v>644292.83000000054</v>
      </c>
      <c r="E231" s="163">
        <v>58903.66</v>
      </c>
      <c r="F231" s="163">
        <v>1095541.5299999996</v>
      </c>
      <c r="G231" s="163"/>
      <c r="H231" s="163"/>
      <c r="I231" s="163">
        <v>6.3</v>
      </c>
      <c r="J231" s="166">
        <f t="shared" si="80"/>
        <v>11332049</v>
      </c>
      <c r="K231" s="167">
        <f t="shared" si="83"/>
        <v>4059045</v>
      </c>
      <c r="L231" s="167">
        <f t="shared" si="71"/>
        <v>371093</v>
      </c>
      <c r="M231" s="167">
        <f t="shared" si="66"/>
        <v>6901911</v>
      </c>
      <c r="N231" s="169">
        <v>89</v>
      </c>
      <c r="O231" s="169">
        <v>72</v>
      </c>
      <c r="P231" s="169">
        <v>95</v>
      </c>
      <c r="Q231" s="169">
        <v>95</v>
      </c>
      <c r="R231" s="180"/>
      <c r="S231" s="180"/>
      <c r="T231" s="180"/>
      <c r="U231" s="169"/>
      <c r="V231" s="179">
        <v>1421626</v>
      </c>
      <c r="W231" s="180">
        <f t="shared" si="81"/>
        <v>55998073</v>
      </c>
      <c r="X231" s="179">
        <f t="shared" si="82"/>
        <v>42604697</v>
      </c>
      <c r="Y231" s="146"/>
      <c r="Z231" s="146">
        <v>13393376</v>
      </c>
    </row>
    <row r="232" spans="1:26">
      <c r="A232" s="152">
        <v>45</v>
      </c>
      <c r="B232" s="155" t="s">
        <v>236</v>
      </c>
      <c r="C232" s="156"/>
      <c r="D232" s="156"/>
      <c r="E232" s="156"/>
      <c r="F232" s="156"/>
      <c r="G232" s="156"/>
      <c r="H232" s="156"/>
      <c r="I232" s="156"/>
      <c r="J232" s="156"/>
      <c r="K232" s="156"/>
      <c r="L232" s="156"/>
      <c r="M232" s="156"/>
      <c r="N232" s="156"/>
      <c r="O232" s="156"/>
      <c r="P232" s="156"/>
      <c r="Q232" s="156"/>
      <c r="R232" s="156"/>
      <c r="S232" s="156"/>
      <c r="T232" s="156"/>
      <c r="U232" s="156"/>
      <c r="V232" s="156"/>
      <c r="W232" s="156"/>
      <c r="X232" s="156"/>
      <c r="Y232" s="156"/>
      <c r="Z232" s="157"/>
    </row>
    <row r="233" spans="1:26" ht="24">
      <c r="A233" s="147" t="s">
        <v>237</v>
      </c>
      <c r="B233" s="147"/>
      <c r="C233" s="148"/>
      <c r="D233" s="178"/>
      <c r="E233" s="178"/>
      <c r="F233" s="178"/>
      <c r="G233" s="148"/>
      <c r="H233" s="149"/>
      <c r="I233" s="136"/>
      <c r="J233" s="149"/>
      <c r="K233" s="149"/>
      <c r="L233" s="167"/>
      <c r="M233" s="167"/>
      <c r="N233" s="136"/>
      <c r="O233" s="136"/>
      <c r="P233" s="136"/>
      <c r="Q233" s="149"/>
      <c r="R233" s="159"/>
      <c r="S233" s="160"/>
      <c r="T233" s="160"/>
      <c r="U233" s="160"/>
      <c r="V233" s="161">
        <v>22125274</v>
      </c>
      <c r="W233" s="161">
        <v>266529660</v>
      </c>
      <c r="X233" s="161">
        <v>243073179</v>
      </c>
      <c r="Y233" s="161"/>
      <c r="Z233" s="161">
        <v>23456481</v>
      </c>
    </row>
    <row r="234" spans="1:26">
      <c r="A234" s="162" t="s">
        <v>52</v>
      </c>
      <c r="B234" s="162"/>
      <c r="C234" s="148">
        <v>1475707.0799999991</v>
      </c>
      <c r="D234" s="163">
        <v>1372700.9099999992</v>
      </c>
      <c r="E234" s="164">
        <v>7674</v>
      </c>
      <c r="F234" s="164">
        <v>95332.170000000027</v>
      </c>
      <c r="G234" s="165"/>
      <c r="H234" s="165"/>
      <c r="I234" s="165">
        <v>6.3</v>
      </c>
      <c r="J234" s="166">
        <v>9296954</v>
      </c>
      <c r="K234" s="167">
        <v>8648016</v>
      </c>
      <c r="L234" s="167">
        <v>48346</v>
      </c>
      <c r="M234" s="167">
        <v>600592</v>
      </c>
      <c r="N234" s="168">
        <v>83.63</v>
      </c>
      <c r="O234" s="169"/>
      <c r="P234" s="169">
        <v>73</v>
      </c>
      <c r="Q234" s="169">
        <v>95</v>
      </c>
      <c r="R234" s="173"/>
      <c r="S234" s="173"/>
      <c r="T234" s="173"/>
      <c r="U234" s="173"/>
      <c r="V234" s="182">
        <v>14067921</v>
      </c>
      <c r="W234" s="173">
        <v>99964960</v>
      </c>
      <c r="X234" s="182">
        <v>95551541</v>
      </c>
      <c r="Y234" s="182"/>
      <c r="Z234" s="182">
        <v>4413419</v>
      </c>
    </row>
    <row r="235" spans="1:26">
      <c r="A235" s="162" t="s">
        <v>53</v>
      </c>
      <c r="B235" s="162"/>
      <c r="C235" s="148">
        <v>1475707.0799999991</v>
      </c>
      <c r="D235" s="163">
        <v>1366090.4099999992</v>
      </c>
      <c r="E235" s="163">
        <v>7674</v>
      </c>
      <c r="F235" s="163">
        <v>101942.67000000003</v>
      </c>
      <c r="G235" s="163"/>
      <c r="H235" s="163"/>
      <c r="I235" s="163">
        <v>6.3</v>
      </c>
      <c r="J235" s="166">
        <v>9296955</v>
      </c>
      <c r="K235" s="167">
        <v>8606370</v>
      </c>
      <c r="L235" s="167">
        <v>48346</v>
      </c>
      <c r="M235" s="167">
        <v>642239</v>
      </c>
      <c r="N235" s="175">
        <v>72</v>
      </c>
      <c r="O235" s="169">
        <v>84</v>
      </c>
      <c r="P235" s="169">
        <v>73</v>
      </c>
      <c r="Q235" s="169">
        <v>95</v>
      </c>
      <c r="R235" s="173"/>
      <c r="S235" s="173"/>
      <c r="T235" s="173"/>
      <c r="U235" s="170"/>
      <c r="V235" s="182">
        <v>4339401</v>
      </c>
      <c r="W235" s="173">
        <v>91595961</v>
      </c>
      <c r="X235" s="182">
        <v>73162601</v>
      </c>
      <c r="Y235" s="170"/>
      <c r="Z235" s="170">
        <v>18433360</v>
      </c>
    </row>
    <row r="236" spans="1:26" ht="13.5" customHeight="1">
      <c r="A236" s="162" t="s">
        <v>54</v>
      </c>
      <c r="B236" s="162"/>
      <c r="C236" s="148">
        <v>1475707.0799999991</v>
      </c>
      <c r="D236" s="163">
        <v>1366090.4099999992</v>
      </c>
      <c r="E236" s="163">
        <v>7674</v>
      </c>
      <c r="F236" s="163">
        <v>101942.67000000003</v>
      </c>
      <c r="G236" s="163"/>
      <c r="H236" s="163"/>
      <c r="I236" s="163">
        <v>6.3</v>
      </c>
      <c r="J236" s="166">
        <v>9296955</v>
      </c>
      <c r="K236" s="167">
        <v>8606370</v>
      </c>
      <c r="L236" s="167">
        <v>48346</v>
      </c>
      <c r="M236" s="167">
        <v>642239</v>
      </c>
      <c r="N236" s="175">
        <v>72</v>
      </c>
      <c r="O236" s="169">
        <v>84</v>
      </c>
      <c r="P236" s="169">
        <v>73</v>
      </c>
      <c r="Q236" s="169">
        <v>95</v>
      </c>
      <c r="R236" s="173"/>
      <c r="S236" s="173"/>
      <c r="T236" s="173"/>
      <c r="U236" s="170"/>
      <c r="V236" s="182">
        <v>3717952</v>
      </c>
      <c r="W236" s="173">
        <v>74968739</v>
      </c>
      <c r="X236" s="182">
        <v>74359037</v>
      </c>
      <c r="Y236" s="171"/>
      <c r="Z236" s="171">
        <v>609702</v>
      </c>
    </row>
    <row r="237" spans="1:26" ht="1.5" hidden="1" customHeight="1">
      <c r="A237" s="152">
        <v>46</v>
      </c>
      <c r="B237" s="155" t="s">
        <v>238</v>
      </c>
      <c r="C237" s="156"/>
      <c r="D237" s="156"/>
      <c r="E237" s="156"/>
      <c r="F237" s="156"/>
      <c r="G237" s="156"/>
      <c r="H237" s="156"/>
      <c r="I237" s="156"/>
      <c r="J237" s="156"/>
      <c r="K237" s="156"/>
      <c r="L237" s="156"/>
      <c r="M237" s="156"/>
      <c r="N237" s="156"/>
      <c r="O237" s="156"/>
      <c r="P237" s="156"/>
      <c r="Q237" s="156"/>
      <c r="R237" s="156"/>
      <c r="S237" s="156"/>
      <c r="T237" s="156"/>
      <c r="U237" s="156"/>
      <c r="V237" s="156"/>
      <c r="W237" s="156"/>
      <c r="X237" s="156"/>
      <c r="Y237" s="156"/>
      <c r="Z237" s="157"/>
    </row>
    <row r="238" spans="1:26" ht="24" hidden="1">
      <c r="A238" s="147" t="s">
        <v>239</v>
      </c>
      <c r="B238" s="147"/>
      <c r="C238" s="148"/>
      <c r="D238" s="178"/>
      <c r="E238" s="178"/>
      <c r="F238" s="178"/>
      <c r="G238" s="148"/>
      <c r="H238" s="149"/>
      <c r="I238" s="136"/>
      <c r="J238" s="149"/>
      <c r="K238" s="149"/>
      <c r="L238" s="167"/>
      <c r="M238" s="167"/>
      <c r="N238" s="136"/>
      <c r="O238" s="136"/>
      <c r="P238" s="136"/>
      <c r="Q238" s="149"/>
      <c r="R238" s="136"/>
      <c r="S238" s="150"/>
      <c r="T238" s="150"/>
      <c r="U238" s="150"/>
      <c r="V238" s="151">
        <f>V239+V240+V241</f>
        <v>6460272</v>
      </c>
      <c r="W238" s="151">
        <f t="shared" ref="W238:Z238" si="84">W239+W240+W241</f>
        <v>157047210</v>
      </c>
      <c r="X238" s="151">
        <f t="shared" si="84"/>
        <v>152348770</v>
      </c>
      <c r="Y238" s="151"/>
      <c r="Z238" s="151">
        <f t="shared" si="84"/>
        <v>4698440</v>
      </c>
    </row>
    <row r="239" spans="1:26" hidden="1">
      <c r="A239" s="162" t="s">
        <v>52</v>
      </c>
      <c r="B239" s="162"/>
      <c r="C239" s="148">
        <f t="shared" si="79"/>
        <v>1137178.79</v>
      </c>
      <c r="D239" s="163">
        <v>851474.60000000009</v>
      </c>
      <c r="E239" s="164">
        <v>23888.44</v>
      </c>
      <c r="F239" s="164">
        <v>261815.74999999997</v>
      </c>
      <c r="G239" s="165"/>
      <c r="H239" s="165"/>
      <c r="I239" s="165">
        <v>6.3</v>
      </c>
      <c r="J239" s="166">
        <f t="shared" si="80"/>
        <v>7164226</v>
      </c>
      <c r="K239" s="167">
        <f>ROUND(D239*I239,1)</f>
        <v>5364290</v>
      </c>
      <c r="L239" s="167">
        <f t="shared" si="71"/>
        <v>150497</v>
      </c>
      <c r="M239" s="167">
        <f t="shared" si="66"/>
        <v>1649439</v>
      </c>
      <c r="N239" s="168">
        <v>86.4</v>
      </c>
      <c r="O239" s="169"/>
      <c r="P239" s="169">
        <v>97</v>
      </c>
      <c r="Q239" s="169">
        <v>95</v>
      </c>
      <c r="R239" s="180"/>
      <c r="S239" s="180"/>
      <c r="T239" s="180"/>
      <c r="U239" s="180"/>
      <c r="V239" s="179">
        <v>2283024</v>
      </c>
      <c r="W239" s="180">
        <f t="shared" ref="W239:W241" si="85">X239+Y239+Z239</f>
        <v>57979055</v>
      </c>
      <c r="X239" s="179">
        <f t="shared" ref="X239:X241" si="86">CEILING(K239*N239*Q239*12/10000+V239,1)</f>
        <v>55119135</v>
      </c>
      <c r="Y239" s="179"/>
      <c r="Z239" s="179">
        <v>2859920</v>
      </c>
    </row>
    <row r="240" spans="1:26" hidden="1">
      <c r="A240" s="162" t="s">
        <v>53</v>
      </c>
      <c r="B240" s="162"/>
      <c r="C240" s="148">
        <f t="shared" si="79"/>
        <v>1096313.42</v>
      </c>
      <c r="D240" s="163">
        <v>740361.88000000012</v>
      </c>
      <c r="E240" s="163">
        <v>23888.44</v>
      </c>
      <c r="F240" s="163">
        <v>332063.09999999998</v>
      </c>
      <c r="G240" s="163"/>
      <c r="H240" s="163"/>
      <c r="I240" s="163">
        <v>6.3</v>
      </c>
      <c r="J240" s="166">
        <f t="shared" si="80"/>
        <v>6906774</v>
      </c>
      <c r="K240" s="167">
        <f t="shared" ref="K240:K241" si="87">ROUND(D240*I240,0)</f>
        <v>4664280</v>
      </c>
      <c r="L240" s="167">
        <f t="shared" si="71"/>
        <v>150497</v>
      </c>
      <c r="M240" s="167">
        <f t="shared" si="66"/>
        <v>2091997</v>
      </c>
      <c r="N240" s="169">
        <v>87</v>
      </c>
      <c r="O240" s="169"/>
      <c r="P240" s="169">
        <v>97</v>
      </c>
      <c r="Q240" s="169">
        <v>95</v>
      </c>
      <c r="R240" s="180"/>
      <c r="S240" s="180"/>
      <c r="T240" s="180"/>
      <c r="U240" s="169"/>
      <c r="V240" s="179">
        <v>2780847</v>
      </c>
      <c r="W240" s="180">
        <f t="shared" si="85"/>
        <v>49041177</v>
      </c>
      <c r="X240" s="179">
        <f t="shared" si="86"/>
        <v>49041177</v>
      </c>
      <c r="Y240" s="169"/>
      <c r="Z240" s="169"/>
    </row>
    <row r="241" spans="1:26" hidden="1">
      <c r="A241" s="162" t="s">
        <v>54</v>
      </c>
      <c r="B241" s="162"/>
      <c r="C241" s="148">
        <f t="shared" si="79"/>
        <v>1096313.42</v>
      </c>
      <c r="D241" s="163">
        <v>740361.88000000012</v>
      </c>
      <c r="E241" s="163">
        <v>23888.44</v>
      </c>
      <c r="F241" s="163">
        <v>332063.09999999998</v>
      </c>
      <c r="G241" s="163"/>
      <c r="H241" s="163"/>
      <c r="I241" s="163">
        <v>6.3</v>
      </c>
      <c r="J241" s="166">
        <f t="shared" si="80"/>
        <v>6906774</v>
      </c>
      <c r="K241" s="167">
        <f t="shared" si="87"/>
        <v>4664280</v>
      </c>
      <c r="L241" s="167">
        <f t="shared" si="71"/>
        <v>150497</v>
      </c>
      <c r="M241" s="167">
        <f t="shared" si="66"/>
        <v>2091997</v>
      </c>
      <c r="N241" s="169">
        <v>88</v>
      </c>
      <c r="O241" s="169"/>
      <c r="P241" s="169">
        <v>97</v>
      </c>
      <c r="Q241" s="169">
        <v>95</v>
      </c>
      <c r="R241" s="180"/>
      <c r="S241" s="180"/>
      <c r="T241" s="180"/>
      <c r="U241" s="169"/>
      <c r="V241" s="179">
        <v>1396401</v>
      </c>
      <c r="W241" s="180">
        <f t="shared" si="85"/>
        <v>50026978</v>
      </c>
      <c r="X241" s="179">
        <f t="shared" si="86"/>
        <v>48188458</v>
      </c>
      <c r="Y241" s="146"/>
      <c r="Z241" s="146">
        <v>1838520</v>
      </c>
    </row>
    <row r="242" spans="1:26" ht="24" hidden="1">
      <c r="A242" s="152">
        <v>47</v>
      </c>
      <c r="B242" s="155" t="s">
        <v>240</v>
      </c>
      <c r="C242" s="156"/>
      <c r="D242" s="156"/>
      <c r="E242" s="156"/>
      <c r="F242" s="156"/>
      <c r="G242" s="156"/>
      <c r="H242" s="156"/>
      <c r="I242" s="156"/>
      <c r="J242" s="156"/>
      <c r="K242" s="156"/>
      <c r="L242" s="156"/>
      <c r="M242" s="156"/>
      <c r="N242" s="156"/>
      <c r="O242" s="156"/>
      <c r="P242" s="156"/>
      <c r="Q242" s="156"/>
      <c r="R242" s="156"/>
      <c r="S242" s="156"/>
      <c r="T242" s="156"/>
      <c r="U242" s="156"/>
      <c r="V242" s="156"/>
      <c r="W242" s="156"/>
      <c r="X242" s="156"/>
      <c r="Y242" s="156"/>
      <c r="Z242" s="157"/>
    </row>
    <row r="243" spans="1:26" ht="24" hidden="1">
      <c r="A243" s="147" t="s">
        <v>241</v>
      </c>
      <c r="B243" s="147"/>
      <c r="C243" s="148"/>
      <c r="D243" s="178"/>
      <c r="E243" s="178"/>
      <c r="F243" s="178"/>
      <c r="G243" s="148"/>
      <c r="H243" s="149"/>
      <c r="I243" s="136"/>
      <c r="J243" s="149"/>
      <c r="K243" s="149"/>
      <c r="L243" s="167"/>
      <c r="M243" s="167"/>
      <c r="N243" s="136"/>
      <c r="O243" s="136"/>
      <c r="P243" s="136"/>
      <c r="Q243" s="149"/>
      <c r="R243" s="136"/>
      <c r="S243" s="150"/>
      <c r="T243" s="150"/>
      <c r="U243" s="150"/>
      <c r="V243" s="151">
        <f>V244+V245+V246</f>
        <v>325379046</v>
      </c>
      <c r="W243" s="151">
        <f t="shared" ref="W243:Y243" si="88">W244+W245+W246</f>
        <v>1007663126</v>
      </c>
      <c r="X243" s="151">
        <f t="shared" si="88"/>
        <v>1006021409</v>
      </c>
      <c r="Y243" s="151">
        <f t="shared" si="88"/>
        <v>1641717</v>
      </c>
      <c r="Z243" s="151"/>
    </row>
    <row r="244" spans="1:26" hidden="1">
      <c r="A244" s="162" t="s">
        <v>52</v>
      </c>
      <c r="B244" s="162"/>
      <c r="C244" s="148">
        <f t="shared" si="79"/>
        <v>5128386.8099999968</v>
      </c>
      <c r="D244" s="163">
        <v>4511654.3299999973</v>
      </c>
      <c r="E244" s="164">
        <v>153577.04999999999</v>
      </c>
      <c r="F244" s="164">
        <v>463155.43000000011</v>
      </c>
      <c r="G244" s="165"/>
      <c r="H244" s="165"/>
      <c r="I244" s="165">
        <v>6.3</v>
      </c>
      <c r="J244" s="166">
        <f t="shared" si="80"/>
        <v>32308837</v>
      </c>
      <c r="K244" s="167">
        <f>CEILING(D244*I244,1)</f>
        <v>28423423</v>
      </c>
      <c r="L244" s="167">
        <f t="shared" si="71"/>
        <v>967535</v>
      </c>
      <c r="M244" s="167">
        <f t="shared" si="66"/>
        <v>2917879</v>
      </c>
      <c r="N244" s="168">
        <v>70.959999999999994</v>
      </c>
      <c r="O244" s="169">
        <v>65</v>
      </c>
      <c r="P244" s="169"/>
      <c r="Q244" s="169">
        <v>95</v>
      </c>
      <c r="R244" s="180"/>
      <c r="S244" s="180"/>
      <c r="T244" s="180"/>
      <c r="U244" s="180"/>
      <c r="V244" s="179">
        <v>301506164</v>
      </c>
      <c r="W244" s="180">
        <f t="shared" ref="W244:W246" si="89">X244+Y244+Z244</f>
        <v>531435739</v>
      </c>
      <c r="X244" s="179">
        <f t="shared" ref="X244:X246" si="90">CEILING(K244*N244*Q244*12/10000+V244,1)</f>
        <v>531435739</v>
      </c>
      <c r="Y244" s="179"/>
      <c r="Z244" s="179"/>
    </row>
    <row r="245" spans="1:26" hidden="1">
      <c r="A245" s="162" t="s">
        <v>53</v>
      </c>
      <c r="B245" s="162"/>
      <c r="C245" s="148">
        <f t="shared" si="79"/>
        <v>5121988.9299999969</v>
      </c>
      <c r="D245" s="163">
        <v>4419428.6699999971</v>
      </c>
      <c r="E245" s="163">
        <v>153577.04999999999</v>
      </c>
      <c r="F245" s="163">
        <v>548983.21000000008</v>
      </c>
      <c r="G245" s="163"/>
      <c r="H245" s="163"/>
      <c r="I245" s="163">
        <v>6.3</v>
      </c>
      <c r="J245" s="166">
        <f t="shared" si="80"/>
        <v>32268530</v>
      </c>
      <c r="K245" s="167">
        <f t="shared" ref="K245:K246" si="91">ROUND(D245*I245,0)</f>
        <v>27842401</v>
      </c>
      <c r="L245" s="167">
        <f t="shared" si="71"/>
        <v>967535</v>
      </c>
      <c r="M245" s="167">
        <f t="shared" si="66"/>
        <v>3458594</v>
      </c>
      <c r="N245" s="169">
        <v>71</v>
      </c>
      <c r="O245" s="169">
        <v>65</v>
      </c>
      <c r="P245" s="169"/>
      <c r="Q245" s="169">
        <v>95</v>
      </c>
      <c r="R245" s="180"/>
      <c r="S245" s="180"/>
      <c r="T245" s="180"/>
      <c r="U245" s="169"/>
      <c r="V245" s="179">
        <v>12101556</v>
      </c>
      <c r="W245" s="180">
        <f t="shared" si="89"/>
        <v>239099667</v>
      </c>
      <c r="X245" s="179">
        <f t="shared" si="90"/>
        <v>237457950</v>
      </c>
      <c r="Y245" s="179">
        <v>1641717</v>
      </c>
      <c r="Z245" s="169"/>
    </row>
    <row r="246" spans="1:26" hidden="1">
      <c r="A246" s="162" t="s">
        <v>54</v>
      </c>
      <c r="B246" s="162"/>
      <c r="C246" s="148">
        <f t="shared" si="79"/>
        <v>5121988.9299999969</v>
      </c>
      <c r="D246" s="163">
        <v>4419428.6699999971</v>
      </c>
      <c r="E246" s="163">
        <v>153577.04999999999</v>
      </c>
      <c r="F246" s="163">
        <v>548983.21000000008</v>
      </c>
      <c r="G246" s="163"/>
      <c r="H246" s="163"/>
      <c r="I246" s="163">
        <v>6.3</v>
      </c>
      <c r="J246" s="166">
        <f t="shared" si="80"/>
        <v>32268530</v>
      </c>
      <c r="K246" s="167">
        <f t="shared" si="91"/>
        <v>27842401</v>
      </c>
      <c r="L246" s="167">
        <f t="shared" si="71"/>
        <v>967535</v>
      </c>
      <c r="M246" s="167">
        <f t="shared" si="66"/>
        <v>3458594</v>
      </c>
      <c r="N246" s="169">
        <v>71</v>
      </c>
      <c r="O246" s="169"/>
      <c r="P246" s="169"/>
      <c r="Q246" s="169">
        <v>95</v>
      </c>
      <c r="R246" s="180"/>
      <c r="S246" s="180"/>
      <c r="T246" s="180"/>
      <c r="U246" s="169"/>
      <c r="V246" s="179">
        <v>11771326</v>
      </c>
      <c r="W246" s="180">
        <f t="shared" si="89"/>
        <v>237127720</v>
      </c>
      <c r="X246" s="179">
        <f t="shared" si="90"/>
        <v>237127720</v>
      </c>
      <c r="Y246" s="146"/>
      <c r="Z246" s="146"/>
    </row>
    <row r="247" spans="1:26" ht="24" hidden="1">
      <c r="A247" s="152">
        <v>48</v>
      </c>
      <c r="B247" s="155" t="s">
        <v>242</v>
      </c>
      <c r="C247" s="156"/>
      <c r="D247" s="156"/>
      <c r="E247" s="156"/>
      <c r="F247" s="156"/>
      <c r="G247" s="156"/>
      <c r="H247" s="156"/>
      <c r="I247" s="156"/>
      <c r="J247" s="156"/>
      <c r="K247" s="156"/>
      <c r="L247" s="156"/>
      <c r="M247" s="156"/>
      <c r="N247" s="156"/>
      <c r="O247" s="156"/>
      <c r="P247" s="156"/>
      <c r="Q247" s="156"/>
      <c r="R247" s="156"/>
      <c r="S247" s="156"/>
      <c r="T247" s="156"/>
      <c r="U247" s="156"/>
      <c r="V247" s="156"/>
      <c r="W247" s="156"/>
      <c r="X247" s="156"/>
      <c r="Y247" s="156"/>
      <c r="Z247" s="157"/>
    </row>
    <row r="248" spans="1:26" ht="24" hidden="1">
      <c r="A248" s="147" t="s">
        <v>243</v>
      </c>
      <c r="B248" s="147"/>
      <c r="C248" s="148"/>
      <c r="D248" s="178"/>
      <c r="E248" s="178"/>
      <c r="F248" s="178"/>
      <c r="G248" s="148"/>
      <c r="H248" s="149"/>
      <c r="I248" s="136"/>
      <c r="J248" s="149"/>
      <c r="K248" s="149"/>
      <c r="L248" s="167"/>
      <c r="M248" s="167"/>
      <c r="N248" s="136"/>
      <c r="O248" s="136"/>
      <c r="P248" s="136"/>
      <c r="Q248" s="149"/>
      <c r="R248" s="136"/>
      <c r="S248" s="150"/>
      <c r="T248" s="150"/>
      <c r="U248" s="150"/>
      <c r="V248" s="151">
        <f>V249+V250+V251</f>
        <v>6992421</v>
      </c>
      <c r="W248" s="151">
        <f t="shared" ref="W248:X248" si="92">W249+W250+W251</f>
        <v>40088900</v>
      </c>
      <c r="X248" s="151">
        <f t="shared" si="92"/>
        <v>40088900</v>
      </c>
      <c r="Y248" s="151"/>
      <c r="Z248" s="151"/>
    </row>
    <row r="249" spans="1:26" hidden="1">
      <c r="A249" s="162" t="s">
        <v>52</v>
      </c>
      <c r="B249" s="162"/>
      <c r="C249" s="148">
        <f t="shared" si="79"/>
        <v>159858.90000000008</v>
      </c>
      <c r="D249" s="163">
        <v>159858.90000000008</v>
      </c>
      <c r="E249" s="164"/>
      <c r="F249" s="164"/>
      <c r="G249" s="165"/>
      <c r="H249" s="165"/>
      <c r="I249" s="165">
        <v>6.3</v>
      </c>
      <c r="J249" s="166">
        <f t="shared" si="80"/>
        <v>1007112</v>
      </c>
      <c r="K249" s="167">
        <f>CEILING(D249*I249,1)</f>
        <v>1007112</v>
      </c>
      <c r="L249" s="167"/>
      <c r="M249" s="167"/>
      <c r="N249" s="168">
        <v>96.27</v>
      </c>
      <c r="O249" s="169"/>
      <c r="P249" s="169"/>
      <c r="Q249" s="169">
        <v>95</v>
      </c>
      <c r="R249" s="153"/>
      <c r="S249" s="193"/>
      <c r="T249" s="193"/>
      <c r="U249" s="193"/>
      <c r="V249" s="179">
        <v>5799981</v>
      </c>
      <c r="W249" s="180">
        <f>X249+Y249+Z249</f>
        <v>16852814</v>
      </c>
      <c r="X249" s="179">
        <f>CEILING(K249*N249*Q249*12/10000+V249,1)</f>
        <v>16852814</v>
      </c>
      <c r="Y249" s="179"/>
      <c r="Z249" s="179"/>
    </row>
    <row r="250" spans="1:26" hidden="1">
      <c r="A250" s="162" t="s">
        <v>53</v>
      </c>
      <c r="B250" s="162"/>
      <c r="C250" s="148">
        <f t="shared" si="79"/>
        <v>159858.90000000008</v>
      </c>
      <c r="D250" s="163">
        <v>159858.90000000008</v>
      </c>
      <c r="E250" s="163"/>
      <c r="F250" s="163"/>
      <c r="G250" s="163"/>
      <c r="H250" s="163"/>
      <c r="I250" s="163">
        <v>6.3</v>
      </c>
      <c r="J250" s="166">
        <f t="shared" si="80"/>
        <v>1007111</v>
      </c>
      <c r="K250" s="167">
        <v>1007111</v>
      </c>
      <c r="L250" s="167"/>
      <c r="M250" s="167"/>
      <c r="N250" s="169">
        <v>96</v>
      </c>
      <c r="O250" s="169"/>
      <c r="P250" s="169"/>
      <c r="Q250" s="169">
        <v>95</v>
      </c>
      <c r="R250" s="153"/>
      <c r="S250" s="193"/>
      <c r="T250" s="193"/>
      <c r="U250" s="193"/>
      <c r="V250" s="179">
        <v>581727</v>
      </c>
      <c r="W250" s="180">
        <v>11603550</v>
      </c>
      <c r="X250" s="179">
        <v>11603550</v>
      </c>
      <c r="Y250" s="169"/>
      <c r="Z250" s="169"/>
    </row>
    <row r="251" spans="1:26" hidden="1">
      <c r="A251" s="162" t="s">
        <v>54</v>
      </c>
      <c r="B251" s="162"/>
      <c r="C251" s="148">
        <f t="shared" si="79"/>
        <v>159858.90000000008</v>
      </c>
      <c r="D251" s="163">
        <v>159858.90000000008</v>
      </c>
      <c r="E251" s="163"/>
      <c r="F251" s="163"/>
      <c r="G251" s="163"/>
      <c r="H251" s="163"/>
      <c r="I251" s="163">
        <v>6.3</v>
      </c>
      <c r="J251" s="166">
        <f t="shared" si="80"/>
        <v>1007111</v>
      </c>
      <c r="K251" s="167">
        <v>1007111</v>
      </c>
      <c r="L251" s="167"/>
      <c r="M251" s="167"/>
      <c r="N251" s="169">
        <v>96</v>
      </c>
      <c r="O251" s="169"/>
      <c r="P251" s="169"/>
      <c r="Q251" s="169">
        <v>95</v>
      </c>
      <c r="R251" s="193"/>
      <c r="S251" s="193"/>
      <c r="T251" s="193"/>
      <c r="U251" s="193"/>
      <c r="V251" s="179">
        <v>610713</v>
      </c>
      <c r="W251" s="180">
        <v>11632536</v>
      </c>
      <c r="X251" s="179">
        <v>11632536</v>
      </c>
      <c r="Y251" s="146"/>
      <c r="Z251" s="146"/>
    </row>
    <row r="252" spans="1:26">
      <c r="A252" s="152">
        <v>49</v>
      </c>
      <c r="B252" s="155" t="s">
        <v>244</v>
      </c>
      <c r="C252" s="156"/>
      <c r="D252" s="156"/>
      <c r="E252" s="156"/>
      <c r="F252" s="156"/>
      <c r="G252" s="156"/>
      <c r="H252" s="156"/>
      <c r="I252" s="156"/>
      <c r="J252" s="156"/>
      <c r="K252" s="156"/>
      <c r="L252" s="156"/>
      <c r="M252" s="156"/>
      <c r="N252" s="156"/>
      <c r="O252" s="156"/>
      <c r="P252" s="156"/>
      <c r="Q252" s="156"/>
      <c r="R252" s="156"/>
      <c r="S252" s="156"/>
      <c r="T252" s="156"/>
      <c r="U252" s="156"/>
      <c r="V252" s="156"/>
      <c r="W252" s="156"/>
      <c r="X252" s="156"/>
      <c r="Y252" s="156"/>
      <c r="Z252" s="157"/>
    </row>
    <row r="253" spans="1:26" ht="24">
      <c r="A253" s="147" t="s">
        <v>245</v>
      </c>
      <c r="B253" s="147"/>
      <c r="C253" s="148"/>
      <c r="D253" s="178"/>
      <c r="E253" s="178"/>
      <c r="F253" s="178"/>
      <c r="G253" s="148"/>
      <c r="H253" s="149"/>
      <c r="I253" s="136"/>
      <c r="J253" s="149"/>
      <c r="K253" s="149"/>
      <c r="L253" s="167"/>
      <c r="M253" s="167"/>
      <c r="N253" s="136"/>
      <c r="O253" s="136"/>
      <c r="P253" s="136"/>
      <c r="Q253" s="149"/>
      <c r="R253" s="136"/>
      <c r="S253" s="160"/>
      <c r="T253" s="160"/>
      <c r="U253" s="160"/>
      <c r="V253" s="161">
        <v>174977145</v>
      </c>
      <c r="W253" s="161">
        <v>496712775</v>
      </c>
      <c r="X253" s="161">
        <v>496712775</v>
      </c>
      <c r="Y253" s="151"/>
      <c r="Z253" s="151"/>
    </row>
    <row r="254" spans="1:26">
      <c r="A254" s="162" t="s">
        <v>52</v>
      </c>
      <c r="B254" s="162"/>
      <c r="C254" s="148">
        <v>1780697.9300000011</v>
      </c>
      <c r="D254" s="163">
        <v>1725667.4700000011</v>
      </c>
      <c r="E254" s="164">
        <v>4459</v>
      </c>
      <c r="F254" s="164">
        <v>50571.460000000006</v>
      </c>
      <c r="G254" s="165"/>
      <c r="H254" s="165"/>
      <c r="I254" s="165">
        <v>6.3</v>
      </c>
      <c r="J254" s="166">
        <v>11218397</v>
      </c>
      <c r="K254" s="167">
        <v>10871705</v>
      </c>
      <c r="L254" s="167">
        <v>28092</v>
      </c>
      <c r="M254" s="167">
        <v>318600</v>
      </c>
      <c r="N254" s="168">
        <v>89.69</v>
      </c>
      <c r="O254" s="169"/>
      <c r="P254" s="169"/>
      <c r="Q254" s="169">
        <v>95</v>
      </c>
      <c r="R254" s="194"/>
      <c r="S254" s="195"/>
      <c r="T254" s="195"/>
      <c r="U254" s="195"/>
      <c r="V254" s="182">
        <v>163473206</v>
      </c>
      <c r="W254" s="173">
        <v>273156516</v>
      </c>
      <c r="X254" s="182">
        <v>273156516</v>
      </c>
      <c r="Y254" s="179"/>
      <c r="Z254" s="179"/>
    </row>
    <row r="255" spans="1:26">
      <c r="A255" s="162" t="s">
        <v>53</v>
      </c>
      <c r="B255" s="162"/>
      <c r="C255" s="148">
        <v>1780697.9300000011</v>
      </c>
      <c r="D255" s="163">
        <v>1699566.7900000012</v>
      </c>
      <c r="E255" s="163">
        <v>4459</v>
      </c>
      <c r="F255" s="163">
        <v>76672.140000000014</v>
      </c>
      <c r="G255" s="163"/>
      <c r="H255" s="163"/>
      <c r="I255" s="163">
        <v>6.3</v>
      </c>
      <c r="J255" s="166">
        <v>11218397</v>
      </c>
      <c r="K255" s="167">
        <v>10707271</v>
      </c>
      <c r="L255" s="167">
        <v>28092</v>
      </c>
      <c r="M255" s="167">
        <v>483034</v>
      </c>
      <c r="N255" s="183">
        <v>88</v>
      </c>
      <c r="O255" s="169">
        <v>91</v>
      </c>
      <c r="P255" s="169"/>
      <c r="Q255" s="169">
        <v>95</v>
      </c>
      <c r="R255" s="194"/>
      <c r="S255" s="195"/>
      <c r="T255" s="195"/>
      <c r="U255" s="195"/>
      <c r="V255" s="182">
        <v>5850500</v>
      </c>
      <c r="W255" s="173">
        <v>108180468</v>
      </c>
      <c r="X255" s="182">
        <v>108180468</v>
      </c>
      <c r="Y255" s="169"/>
      <c r="Z255" s="169"/>
    </row>
    <row r="256" spans="1:26" ht="14.25" customHeight="1">
      <c r="A256" s="162" t="s">
        <v>54</v>
      </c>
      <c r="B256" s="162"/>
      <c r="C256" s="148">
        <v>1817200.330000001</v>
      </c>
      <c r="D256" s="163">
        <v>1736069.1900000011</v>
      </c>
      <c r="E256" s="163">
        <v>4459</v>
      </c>
      <c r="F256" s="163">
        <v>76672.140000000014</v>
      </c>
      <c r="G256" s="163"/>
      <c r="H256" s="163">
        <v>36502.400000000001</v>
      </c>
      <c r="I256" s="163">
        <v>6.3</v>
      </c>
      <c r="J256" s="166">
        <v>11448362</v>
      </c>
      <c r="K256" s="167">
        <v>10937236</v>
      </c>
      <c r="L256" s="167">
        <v>28092</v>
      </c>
      <c r="M256" s="167">
        <v>483034</v>
      </c>
      <c r="N256" s="183">
        <v>88</v>
      </c>
      <c r="O256" s="169">
        <v>92</v>
      </c>
      <c r="P256" s="169"/>
      <c r="Q256" s="169">
        <v>95</v>
      </c>
      <c r="R256" s="196"/>
      <c r="S256" s="195"/>
      <c r="T256" s="195"/>
      <c r="U256" s="195"/>
      <c r="V256" s="182">
        <v>5653439</v>
      </c>
      <c r="W256" s="173">
        <v>115375791</v>
      </c>
      <c r="X256" s="182">
        <v>115375791</v>
      </c>
      <c r="Y256" s="146"/>
      <c r="Z256" s="146"/>
    </row>
    <row r="257" spans="1:26" hidden="1">
      <c r="A257" s="147">
        <v>50</v>
      </c>
      <c r="B257" s="155" t="s">
        <v>246</v>
      </c>
      <c r="C257" s="156"/>
      <c r="D257" s="156"/>
      <c r="E257" s="156"/>
      <c r="F257" s="156"/>
      <c r="G257" s="156"/>
      <c r="H257" s="156"/>
      <c r="I257" s="156"/>
      <c r="J257" s="156"/>
      <c r="K257" s="156"/>
      <c r="L257" s="156"/>
      <c r="M257" s="156"/>
      <c r="N257" s="156"/>
      <c r="O257" s="156"/>
      <c r="P257" s="156"/>
      <c r="Q257" s="156"/>
      <c r="R257" s="156"/>
      <c r="S257" s="156"/>
      <c r="T257" s="156"/>
      <c r="U257" s="156"/>
      <c r="V257" s="156"/>
      <c r="W257" s="156"/>
      <c r="X257" s="156"/>
      <c r="Y257" s="156"/>
      <c r="Z257" s="157"/>
    </row>
    <row r="258" spans="1:26" ht="24" hidden="1">
      <c r="A258" s="147" t="s">
        <v>247</v>
      </c>
      <c r="B258" s="147"/>
      <c r="C258" s="148"/>
      <c r="D258" s="178"/>
      <c r="E258" s="178"/>
      <c r="F258" s="178"/>
      <c r="G258" s="148"/>
      <c r="H258" s="149"/>
      <c r="I258" s="136"/>
      <c r="J258" s="149"/>
      <c r="K258" s="149"/>
      <c r="L258" s="167"/>
      <c r="M258" s="167"/>
      <c r="N258" s="136"/>
      <c r="O258" s="136"/>
      <c r="P258" s="136"/>
      <c r="Q258" s="149"/>
      <c r="R258" s="136"/>
      <c r="S258" s="150"/>
      <c r="T258" s="150"/>
      <c r="U258" s="150"/>
      <c r="V258" s="151">
        <f>V259+V260+V261</f>
        <v>4190123</v>
      </c>
      <c r="W258" s="151">
        <f t="shared" ref="W258:X258" si="93">W259+W260+W261</f>
        <v>63675574</v>
      </c>
      <c r="X258" s="151">
        <f t="shared" si="93"/>
        <v>63675574</v>
      </c>
      <c r="Y258" s="151"/>
      <c r="Z258" s="151"/>
    </row>
    <row r="259" spans="1:26" hidden="1">
      <c r="A259" s="162" t="s">
        <v>52</v>
      </c>
      <c r="B259" s="162"/>
      <c r="C259" s="148">
        <f t="shared" si="79"/>
        <v>317340.29000000004</v>
      </c>
      <c r="D259" s="163">
        <v>309148.93000000005</v>
      </c>
      <c r="E259" s="164"/>
      <c r="F259" s="164">
        <v>8191.36</v>
      </c>
      <c r="G259" s="165"/>
      <c r="H259" s="165"/>
      <c r="I259" s="165">
        <v>6.3</v>
      </c>
      <c r="J259" s="166">
        <f t="shared" si="80"/>
        <v>1999244</v>
      </c>
      <c r="K259" s="167">
        <f>CEILING(D259*I259,1)</f>
        <v>1947639</v>
      </c>
      <c r="L259" s="167"/>
      <c r="M259" s="167">
        <f t="shared" ref="M259:M266" si="94">FLOOR(F259*I259,1)</f>
        <v>51605</v>
      </c>
      <c r="N259" s="168">
        <v>89.4</v>
      </c>
      <c r="O259" s="169"/>
      <c r="P259" s="169"/>
      <c r="Q259" s="169">
        <v>95</v>
      </c>
      <c r="R259" s="197"/>
      <c r="S259" s="197"/>
      <c r="T259" s="197"/>
      <c r="U259" s="197"/>
      <c r="V259" s="179">
        <v>2098668</v>
      </c>
      <c r="W259" s="180">
        <f t="shared" ref="W259:W261" si="95">X259+Y259+Z259</f>
        <v>21948226</v>
      </c>
      <c r="X259" s="179">
        <f t="shared" ref="X259:X261" si="96">CEILING(K259*N259*Q259*12/10000+V259,1)</f>
        <v>21948226</v>
      </c>
      <c r="Y259" s="179"/>
      <c r="Z259" s="179"/>
    </row>
    <row r="260" spans="1:26" hidden="1">
      <c r="A260" s="162" t="s">
        <v>53</v>
      </c>
      <c r="B260" s="162"/>
      <c r="C260" s="148">
        <f t="shared" si="79"/>
        <v>317340.29000000004</v>
      </c>
      <c r="D260" s="163">
        <v>304905.03000000003</v>
      </c>
      <c r="E260" s="163"/>
      <c r="F260" s="163">
        <v>12435.259999999998</v>
      </c>
      <c r="G260" s="163"/>
      <c r="H260" s="163"/>
      <c r="I260" s="163">
        <v>6.3</v>
      </c>
      <c r="J260" s="166">
        <f t="shared" si="80"/>
        <v>1999244</v>
      </c>
      <c r="K260" s="167">
        <f t="shared" ref="K260:K261" si="97">ROUND(D260*I260,0)</f>
        <v>1920902</v>
      </c>
      <c r="L260" s="167"/>
      <c r="M260" s="167">
        <f t="shared" si="94"/>
        <v>78342</v>
      </c>
      <c r="N260" s="169">
        <v>90</v>
      </c>
      <c r="O260" s="169"/>
      <c r="P260" s="169"/>
      <c r="Q260" s="169">
        <v>95</v>
      </c>
      <c r="R260" s="197"/>
      <c r="S260" s="197"/>
      <c r="T260" s="197"/>
      <c r="U260" s="197"/>
      <c r="V260" s="179">
        <v>1044713</v>
      </c>
      <c r="W260" s="180">
        <f t="shared" si="95"/>
        <v>20753168</v>
      </c>
      <c r="X260" s="179">
        <f t="shared" si="96"/>
        <v>20753168</v>
      </c>
      <c r="Y260" s="169"/>
      <c r="Z260" s="169"/>
    </row>
    <row r="261" spans="1:26" hidden="1">
      <c r="A261" s="162" t="s">
        <v>54</v>
      </c>
      <c r="B261" s="162"/>
      <c r="C261" s="148">
        <f t="shared" si="79"/>
        <v>317340.29000000004</v>
      </c>
      <c r="D261" s="163">
        <v>304905.03000000003</v>
      </c>
      <c r="E261" s="163"/>
      <c r="F261" s="163">
        <v>12435.259999999998</v>
      </c>
      <c r="G261" s="163"/>
      <c r="H261" s="163"/>
      <c r="I261" s="163">
        <v>6.3</v>
      </c>
      <c r="J261" s="166">
        <f t="shared" si="80"/>
        <v>1999244</v>
      </c>
      <c r="K261" s="167">
        <f t="shared" si="97"/>
        <v>1920902</v>
      </c>
      <c r="L261" s="167"/>
      <c r="M261" s="167">
        <f t="shared" si="94"/>
        <v>78342</v>
      </c>
      <c r="N261" s="169">
        <v>91</v>
      </c>
      <c r="O261" s="169"/>
      <c r="P261" s="169"/>
      <c r="Q261" s="169">
        <v>95</v>
      </c>
      <c r="R261" s="150"/>
      <c r="S261" s="150"/>
      <c r="T261" s="150"/>
      <c r="U261" s="150"/>
      <c r="V261" s="179">
        <v>1046742</v>
      </c>
      <c r="W261" s="180">
        <f t="shared" si="95"/>
        <v>20974180</v>
      </c>
      <c r="X261" s="179">
        <f t="shared" si="96"/>
        <v>20974180</v>
      </c>
      <c r="Y261" s="146"/>
      <c r="Z261" s="146"/>
    </row>
    <row r="262" spans="1:26" ht="24" hidden="1">
      <c r="A262" s="147">
        <v>51</v>
      </c>
      <c r="B262" s="155" t="s">
        <v>248</v>
      </c>
      <c r="C262" s="156"/>
      <c r="D262" s="156"/>
      <c r="E262" s="156"/>
      <c r="F262" s="156"/>
      <c r="G262" s="156"/>
      <c r="H262" s="156"/>
      <c r="I262" s="156"/>
      <c r="J262" s="156"/>
      <c r="K262" s="156"/>
      <c r="L262" s="156"/>
      <c r="M262" s="156"/>
      <c r="N262" s="156"/>
      <c r="O262" s="156"/>
      <c r="P262" s="156"/>
      <c r="Q262" s="156"/>
      <c r="R262" s="156"/>
      <c r="S262" s="156"/>
      <c r="T262" s="156"/>
      <c r="U262" s="156"/>
      <c r="V262" s="156"/>
      <c r="W262" s="156"/>
      <c r="X262" s="156"/>
      <c r="Y262" s="156"/>
      <c r="Z262" s="157"/>
    </row>
    <row r="263" spans="1:26" ht="24" hidden="1">
      <c r="A263" s="147" t="s">
        <v>249</v>
      </c>
      <c r="B263" s="147"/>
      <c r="C263" s="148"/>
      <c r="D263" s="178"/>
      <c r="E263" s="178"/>
      <c r="F263" s="178"/>
      <c r="G263" s="148"/>
      <c r="H263" s="149"/>
      <c r="I263" s="136"/>
      <c r="J263" s="149"/>
      <c r="K263" s="149"/>
      <c r="L263" s="167"/>
      <c r="M263" s="167"/>
      <c r="N263" s="136"/>
      <c r="O263" s="136"/>
      <c r="P263" s="136"/>
      <c r="Q263" s="149"/>
      <c r="R263" s="136"/>
      <c r="S263" s="150"/>
      <c r="T263" s="150"/>
      <c r="U263" s="150"/>
      <c r="V263" s="151">
        <f>V264+V265+V266</f>
        <v>6112623</v>
      </c>
      <c r="W263" s="151">
        <f t="shared" ref="W263:X263" si="98">W264+W265+W266</f>
        <v>82769047</v>
      </c>
      <c r="X263" s="151">
        <f t="shared" si="98"/>
        <v>82769047</v>
      </c>
      <c r="Y263" s="151"/>
      <c r="Z263" s="151"/>
    </row>
    <row r="264" spans="1:26" hidden="1">
      <c r="A264" s="162" t="s">
        <v>52</v>
      </c>
      <c r="B264" s="162"/>
      <c r="C264" s="148">
        <v>397829.75</v>
      </c>
      <c r="D264" s="163">
        <v>390266.85</v>
      </c>
      <c r="E264" s="164"/>
      <c r="F264" s="164">
        <v>7562.9</v>
      </c>
      <c r="G264" s="165"/>
      <c r="H264" s="165"/>
      <c r="I264" s="165">
        <v>6.3</v>
      </c>
      <c r="J264" s="166">
        <f t="shared" si="80"/>
        <v>2506328</v>
      </c>
      <c r="K264" s="167">
        <f>CEILING(D264*I264,1)</f>
        <v>2458682</v>
      </c>
      <c r="L264" s="167"/>
      <c r="M264" s="167">
        <f t="shared" si="94"/>
        <v>47646</v>
      </c>
      <c r="N264" s="168">
        <v>90.49</v>
      </c>
      <c r="O264" s="169"/>
      <c r="P264" s="169"/>
      <c r="Q264" s="169">
        <v>95</v>
      </c>
      <c r="R264" s="180"/>
      <c r="S264" s="180"/>
      <c r="T264" s="180"/>
      <c r="U264" s="180"/>
      <c r="V264" s="179">
        <v>3365009</v>
      </c>
      <c r="W264" s="180">
        <f>X264+Y264+Z264</f>
        <v>28728429</v>
      </c>
      <c r="X264" s="179">
        <f>CEILING(K264*N264*Q264*12/10000+V264,1)</f>
        <v>28728429</v>
      </c>
      <c r="Y264" s="179"/>
      <c r="Z264" s="179"/>
    </row>
    <row r="265" spans="1:26" hidden="1">
      <c r="A265" s="162" t="s">
        <v>53</v>
      </c>
      <c r="B265" s="162"/>
      <c r="C265" s="148">
        <v>397829.75</v>
      </c>
      <c r="D265" s="163">
        <v>390266.85</v>
      </c>
      <c r="E265" s="163"/>
      <c r="F265" s="163">
        <v>7562.9</v>
      </c>
      <c r="G265" s="163"/>
      <c r="H265" s="163"/>
      <c r="I265" s="163">
        <v>6.3</v>
      </c>
      <c r="J265" s="166">
        <v>2458681</v>
      </c>
      <c r="K265" s="167">
        <v>2458681</v>
      </c>
      <c r="L265" s="167"/>
      <c r="M265" s="167">
        <f t="shared" si="94"/>
        <v>47646</v>
      </c>
      <c r="N265" s="169">
        <v>91</v>
      </c>
      <c r="O265" s="169"/>
      <c r="P265" s="169"/>
      <c r="Q265" s="169">
        <v>95</v>
      </c>
      <c r="R265" s="180"/>
      <c r="S265" s="180"/>
      <c r="T265" s="180"/>
      <c r="U265" s="169"/>
      <c r="V265" s="179">
        <v>1334916</v>
      </c>
      <c r="W265" s="180">
        <v>26841273</v>
      </c>
      <c r="X265" s="179">
        <v>26841273</v>
      </c>
      <c r="Y265" s="169"/>
      <c r="Z265" s="169"/>
    </row>
    <row r="266" spans="1:26" hidden="1">
      <c r="A266" s="162" t="s">
        <v>54</v>
      </c>
      <c r="B266" s="162"/>
      <c r="C266" s="148">
        <v>397829.75</v>
      </c>
      <c r="D266" s="163">
        <v>390266.85</v>
      </c>
      <c r="E266" s="163"/>
      <c r="F266" s="163">
        <v>7562.9</v>
      </c>
      <c r="G266" s="163"/>
      <c r="H266" s="163"/>
      <c r="I266" s="163">
        <v>6.3</v>
      </c>
      <c r="J266" s="166">
        <v>2458681</v>
      </c>
      <c r="K266" s="167">
        <v>2458681</v>
      </c>
      <c r="L266" s="167"/>
      <c r="M266" s="167">
        <f t="shared" si="94"/>
        <v>47646</v>
      </c>
      <c r="N266" s="169">
        <v>92</v>
      </c>
      <c r="O266" s="169"/>
      <c r="P266" s="169"/>
      <c r="Q266" s="169">
        <v>95</v>
      </c>
      <c r="R266" s="180"/>
      <c r="S266" s="180"/>
      <c r="T266" s="180"/>
      <c r="U266" s="169"/>
      <c r="V266" s="179">
        <v>1412698</v>
      </c>
      <c r="W266" s="180">
        <f>X266+Y266+Z266</f>
        <v>27199345</v>
      </c>
      <c r="X266" s="179">
        <f>CEILING(K266*N266*Q266*12/10000+V266,1)</f>
        <v>27199345</v>
      </c>
      <c r="Y266" s="146"/>
      <c r="Z266" s="146"/>
    </row>
    <row r="267" spans="1:26" ht="24">
      <c r="A267" s="152">
        <v>52</v>
      </c>
      <c r="B267" s="155" t="s">
        <v>250</v>
      </c>
      <c r="C267" s="156"/>
      <c r="D267" s="156"/>
      <c r="E267" s="156"/>
      <c r="F267" s="156"/>
      <c r="G267" s="156"/>
      <c r="H267" s="156"/>
      <c r="I267" s="156"/>
      <c r="J267" s="156"/>
      <c r="K267" s="156"/>
      <c r="L267" s="156"/>
      <c r="M267" s="156"/>
      <c r="N267" s="156"/>
      <c r="O267" s="156"/>
      <c r="P267" s="156"/>
      <c r="Q267" s="156"/>
      <c r="R267" s="156"/>
      <c r="S267" s="156"/>
      <c r="T267" s="156"/>
      <c r="U267" s="156"/>
      <c r="V267" s="156"/>
      <c r="W267" s="156"/>
      <c r="X267" s="156"/>
      <c r="Y267" s="156"/>
      <c r="Z267" s="157"/>
    </row>
    <row r="268" spans="1:26" ht="36">
      <c r="A268" s="147" t="s">
        <v>251</v>
      </c>
      <c r="B268" s="147"/>
      <c r="C268" s="148"/>
      <c r="D268" s="178"/>
      <c r="E268" s="178"/>
      <c r="F268" s="178"/>
      <c r="G268" s="148"/>
      <c r="H268" s="149"/>
      <c r="I268" s="136"/>
      <c r="J268" s="149"/>
      <c r="K268" s="149"/>
      <c r="L268" s="167"/>
      <c r="M268" s="167"/>
      <c r="N268" s="136"/>
      <c r="O268" s="136"/>
      <c r="P268" s="136"/>
      <c r="Q268" s="149"/>
      <c r="R268" s="136"/>
      <c r="S268" s="160"/>
      <c r="T268" s="160"/>
      <c r="U268" s="160"/>
      <c r="V268" s="161">
        <v>720532462</v>
      </c>
      <c r="W268" s="161">
        <v>5665035426</v>
      </c>
      <c r="X268" s="161">
        <v>4348682584</v>
      </c>
      <c r="Y268" s="161">
        <v>193449056</v>
      </c>
      <c r="Z268" s="161">
        <v>1122903786</v>
      </c>
    </row>
    <row r="269" spans="1:26">
      <c r="A269" s="162" t="s">
        <v>52</v>
      </c>
      <c r="B269" s="162"/>
      <c r="C269" s="148">
        <v>24520169.549999967</v>
      </c>
      <c r="D269" s="163">
        <v>21871319.709999967</v>
      </c>
      <c r="E269" s="164">
        <v>832146.99999999988</v>
      </c>
      <c r="F269" s="164">
        <v>1816702.8400000015</v>
      </c>
      <c r="G269" s="165"/>
      <c r="H269" s="165"/>
      <c r="I269" s="165">
        <v>6.3</v>
      </c>
      <c r="J269" s="166">
        <v>154477067</v>
      </c>
      <c r="K269" s="167">
        <v>137789314</v>
      </c>
      <c r="L269" s="167">
        <v>5242526</v>
      </c>
      <c r="M269" s="167">
        <v>11445227</v>
      </c>
      <c r="N269" s="168">
        <v>81.59</v>
      </c>
      <c r="O269" s="169">
        <v>71</v>
      </c>
      <c r="P269" s="169"/>
      <c r="Q269" s="169">
        <v>95</v>
      </c>
      <c r="R269" s="180"/>
      <c r="S269" s="173"/>
      <c r="T269" s="173"/>
      <c r="U269" s="173"/>
      <c r="V269" s="182">
        <v>540646624</v>
      </c>
      <c r="W269" s="173">
        <v>1906214833</v>
      </c>
      <c r="X269" s="182">
        <v>1804142654</v>
      </c>
      <c r="Y269" s="182">
        <v>45948431</v>
      </c>
      <c r="Z269" s="182">
        <v>56123748</v>
      </c>
    </row>
    <row r="270" spans="1:26">
      <c r="A270" s="162" t="s">
        <v>53</v>
      </c>
      <c r="B270" s="162"/>
      <c r="C270" s="148">
        <v>24520169.549999971</v>
      </c>
      <c r="D270" s="163">
        <v>21171454.529999968</v>
      </c>
      <c r="E270" s="163">
        <v>865839.93999999983</v>
      </c>
      <c r="F270" s="163">
        <v>2482875.080000001</v>
      </c>
      <c r="G270" s="163"/>
      <c r="H270" s="163"/>
      <c r="I270" s="163">
        <v>6.3</v>
      </c>
      <c r="J270" s="166">
        <v>154477069</v>
      </c>
      <c r="K270" s="167">
        <v>133380164</v>
      </c>
      <c r="L270" s="167">
        <v>5454792</v>
      </c>
      <c r="M270" s="167">
        <v>15642113</v>
      </c>
      <c r="N270" s="183">
        <v>80</v>
      </c>
      <c r="O270" s="169">
        <v>82</v>
      </c>
      <c r="P270" s="169"/>
      <c r="Q270" s="169">
        <v>95</v>
      </c>
      <c r="R270" s="180"/>
      <c r="S270" s="173"/>
      <c r="T270" s="173"/>
      <c r="U270" s="170"/>
      <c r="V270" s="182">
        <v>67453381</v>
      </c>
      <c r="W270" s="173">
        <v>1549195376</v>
      </c>
      <c r="X270" s="182">
        <v>1192018757</v>
      </c>
      <c r="Y270" s="170">
        <v>64226852</v>
      </c>
      <c r="Z270" s="170">
        <v>292949767</v>
      </c>
    </row>
    <row r="271" spans="1:26">
      <c r="A271" s="162" t="s">
        <v>54</v>
      </c>
      <c r="B271" s="162"/>
      <c r="C271" s="148">
        <v>24520169.549999967</v>
      </c>
      <c r="D271" s="163">
        <v>21156108.429999966</v>
      </c>
      <c r="E271" s="163">
        <v>865839.93999999983</v>
      </c>
      <c r="F271" s="163">
        <v>2498221.1800000011</v>
      </c>
      <c r="G271" s="163"/>
      <c r="H271" s="163"/>
      <c r="I271" s="163">
        <v>6.3</v>
      </c>
      <c r="J271" s="166">
        <v>154477068</v>
      </c>
      <c r="K271" s="167">
        <v>133283483</v>
      </c>
      <c r="L271" s="167">
        <v>5454792</v>
      </c>
      <c r="M271" s="167">
        <v>15738793</v>
      </c>
      <c r="N271" s="175">
        <v>85</v>
      </c>
      <c r="O271" s="169">
        <v>82</v>
      </c>
      <c r="P271" s="169"/>
      <c r="Q271" s="169">
        <v>95</v>
      </c>
      <c r="R271" s="180"/>
      <c r="S271" s="173"/>
      <c r="T271" s="173"/>
      <c r="U271" s="170"/>
      <c r="V271" s="182">
        <v>64022478</v>
      </c>
      <c r="W271" s="173">
        <v>2209625217</v>
      </c>
      <c r="X271" s="182">
        <v>1352521173</v>
      </c>
      <c r="Y271" s="171">
        <v>83273773</v>
      </c>
      <c r="Z271" s="171">
        <v>773830271</v>
      </c>
    </row>
    <row r="275" spans="1:1">
      <c r="A275" s="198" t="s">
        <v>252</v>
      </c>
    </row>
    <row r="276" spans="1:1">
      <c r="A276" s="199" t="s">
        <v>253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Списки</vt:lpstr>
      <vt:lpstr>Таблица 1</vt:lpstr>
      <vt:lpstr>Таблица 2</vt:lpstr>
      <vt:lpstr>Таблица 3</vt:lpstr>
      <vt:lpstr>Лист1</vt:lpstr>
      <vt:lpstr>'Таблица 2'!Область_печати</vt:lpstr>
      <vt:lpstr>'Таблица 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Смирнов Николай</dc:creator>
  <cp:lastModifiedBy>Архипова</cp:lastModifiedBy>
  <cp:revision>5</cp:revision>
  <cp:lastPrinted>2020-12-28T13:39:48Z</cp:lastPrinted>
  <dcterms:created xsi:type="dcterms:W3CDTF">2016-04-02T08:34:38Z</dcterms:created>
  <dcterms:modified xsi:type="dcterms:W3CDTF">2020-12-28T13:40:11Z</dcterms:modified>
</cp:coreProperties>
</file>