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40" windowWidth="19320" windowHeight="9495" tabRatio="763" firstSheet="1" activeTab="1"/>
  </bookViews>
  <sheets>
    <sheet name="ОТ ПО кол-ву выпусков 104" sheetId="20" r:id="rId1"/>
    <sheet name=" 2020 район" sheetId="29" r:id="rId2"/>
    <sheet name=" 2020 Область" sheetId="28" r:id="rId3"/>
  </sheets>
  <calcPr calcId="152511"/>
</workbook>
</file>

<file path=xl/calcChain.xml><?xml version="1.0" encoding="utf-8"?>
<calcChain xmlns="http://schemas.openxmlformats.org/spreadsheetml/2006/main">
  <c r="M21" i="29" l="1"/>
  <c r="L14" i="29"/>
  <c r="N14" i="29" s="1"/>
  <c r="I14" i="29"/>
  <c r="C14" i="29"/>
  <c r="L20" i="29"/>
  <c r="N20" i="29" s="1"/>
  <c r="I20" i="29"/>
  <c r="C20" i="29"/>
  <c r="L18" i="29"/>
  <c r="N18" i="29" s="1"/>
  <c r="I18" i="29"/>
  <c r="C18" i="29"/>
  <c r="L19" i="29"/>
  <c r="N19" i="29" s="1"/>
  <c r="I19" i="29"/>
  <c r="C19" i="29"/>
  <c r="L17" i="29"/>
  <c r="N17" i="29" s="1"/>
  <c r="I17" i="29"/>
  <c r="C17" i="29"/>
  <c r="L16" i="29"/>
  <c r="N16" i="29" s="1"/>
  <c r="I16" i="29"/>
  <c r="C16" i="29"/>
  <c r="L15" i="29"/>
  <c r="N15" i="29" s="1"/>
  <c r="I15" i="29"/>
  <c r="C15" i="29"/>
  <c r="L13" i="29"/>
  <c r="I13" i="29"/>
  <c r="C13" i="29"/>
  <c r="G3" i="29"/>
  <c r="F3" i="29" s="1"/>
  <c r="D3" i="29"/>
  <c r="C3" i="29" s="1"/>
  <c r="C17" i="28"/>
  <c r="M18" i="28"/>
  <c r="L17" i="28"/>
  <c r="N17" i="28" s="1"/>
  <c r="I17" i="28"/>
  <c r="L16" i="28"/>
  <c r="N16" i="28" s="1"/>
  <c r="I16" i="28"/>
  <c r="C16" i="28"/>
  <c r="L15" i="28"/>
  <c r="N15" i="28" s="1"/>
  <c r="I15" i="28"/>
  <c r="C15" i="28"/>
  <c r="L14" i="28"/>
  <c r="N14" i="28" s="1"/>
  <c r="I14" i="28"/>
  <c r="C14" i="28"/>
  <c r="L13" i="28"/>
  <c r="I13" i="28"/>
  <c r="C13" i="28"/>
  <c r="G3" i="28"/>
  <c r="F3" i="28" s="1"/>
  <c r="D3" i="28"/>
  <c r="C3" i="28" s="1"/>
  <c r="J16" i="29" l="1"/>
  <c r="J17" i="29"/>
  <c r="J13" i="29"/>
  <c r="J19" i="29"/>
  <c r="J20" i="29"/>
  <c r="J14" i="29"/>
  <c r="L21" i="29"/>
  <c r="N13" i="29"/>
  <c r="N21" i="29" s="1"/>
  <c r="J18" i="29"/>
  <c r="J15" i="29"/>
  <c r="J13" i="28"/>
  <c r="J14" i="28"/>
  <c r="L18" i="28"/>
  <c r="J16" i="28"/>
  <c r="J17" i="28"/>
  <c r="J15" i="28"/>
  <c r="N13" i="28"/>
  <c r="N18" i="28" s="1"/>
  <c r="J21" i="29" l="1"/>
  <c r="J18" i="28"/>
</calcChain>
</file>

<file path=xl/sharedStrings.xml><?xml version="1.0" encoding="utf-8"?>
<sst xmlns="http://schemas.openxmlformats.org/spreadsheetml/2006/main" count="105" uniqueCount="53">
  <si>
    <t>№ п/п</t>
  </si>
  <si>
    <t>Наименование штатной единицы, непосредственно оказывающейуслугу</t>
  </si>
  <si>
    <t>Норма</t>
  </si>
  <si>
    <t>Нормативное количество ресурса</t>
  </si>
  <si>
    <t>Нормативное количество одновременно оказываемых услуг</t>
  </si>
  <si>
    <t>Комментарий</t>
  </si>
  <si>
    <t>Тренировочный этап (этап спортивной специализации)</t>
  </si>
  <si>
    <t>Спортивно-оздоровительный этап</t>
  </si>
  <si>
    <t>Тренер-преподаватель</t>
  </si>
  <si>
    <t>2=3/4</t>
  </si>
  <si>
    <t>ИТОГО</t>
  </si>
  <si>
    <t>Нормативное количество ресурса - количество тренеров на 1 группу по каждому этапу. Нормативное количество единовременно оказываемых услуг определяется в соответствии с наполняемостью группы на этапе спрортивной подготовки (Приложение №1 ФССП по виду спорта - приказ Минспорта от 27.03.2013 № 149). Наполняемость групп на этапах спортивной подготовки для расчета использована максимально допустимая ФССП.</t>
  </si>
  <si>
    <t>ТАТЬЯНЫ</t>
  </si>
  <si>
    <t>Наименование штатной единицы, непосредственно оказывающей работу</t>
  </si>
  <si>
    <t>Норма трудозатрат на выполнение единицы работы</t>
  </si>
  <si>
    <t>Нормативное количество выполняемых работ</t>
  </si>
  <si>
    <t>Стоимость затрат на 1 чел.-дня, руб</t>
  </si>
  <si>
    <t>Нормативные затраты на 1 работу, руб</t>
  </si>
  <si>
    <t>Общие прямые затраты на 2017 год</t>
  </si>
  <si>
    <t>35,4% внебюджет</t>
  </si>
  <si>
    <t>Фактическое количество человека дней персонала, задействованного в процессе выполнения работ в год</t>
  </si>
  <si>
    <t>«Осуществление издательской деятельности»</t>
  </si>
  <si>
    <t>корреспондент</t>
  </si>
  <si>
    <t>Ответственный секретарь</t>
  </si>
  <si>
    <t>Главный редактор</t>
  </si>
  <si>
    <r>
      <t>Объем расходов на выпуск печатного средства массовой информации (газеты "Сельская трибуна" (Р</t>
    </r>
    <r>
      <rPr>
        <sz val="8"/>
        <color theme="1"/>
        <rFont val="Times New Roman"/>
        <family val="1"/>
        <charset val="204"/>
      </rPr>
      <t>печ</t>
    </r>
    <r>
      <rPr>
        <sz val="11"/>
        <color theme="1"/>
        <rFont val="Times New Roman"/>
        <family val="1"/>
        <charset val="204"/>
      </rPr>
      <t>) рассчитывается по следующей формуле:</t>
    </r>
  </si>
  <si>
    <t xml:space="preserve"> Зп - затраты на полиграфическое исполнение , рассчитывается по формуле:                        </t>
  </si>
  <si>
    <t xml:space="preserve"> по следующим должностям основного персонала:</t>
  </si>
  <si>
    <r>
      <t>Р</t>
    </r>
    <r>
      <rPr>
        <sz val="9"/>
        <color theme="1"/>
        <rFont val="Times New Roman"/>
        <family val="1"/>
        <charset val="204"/>
      </rPr>
      <t xml:space="preserve">печ </t>
    </r>
    <r>
      <rPr>
        <sz val="12"/>
        <color theme="1"/>
        <rFont val="Times New Roman"/>
        <family val="1"/>
        <charset val="204"/>
      </rPr>
      <t>= З</t>
    </r>
    <r>
      <rPr>
        <sz val="9"/>
        <color theme="1"/>
        <rFont val="Times New Roman"/>
        <family val="1"/>
        <charset val="204"/>
      </rPr>
      <t xml:space="preserve">от </t>
    </r>
    <r>
      <rPr>
        <sz val="12"/>
        <color theme="1"/>
        <rFont val="Times New Roman"/>
        <family val="1"/>
        <charset val="204"/>
      </rPr>
      <t>+ З</t>
    </r>
    <r>
      <rPr>
        <sz val="9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>, где: Зот -фонд оплаты труда (с начислениями), рассчитанный исходя из 21,17 должностных окладов в год,</t>
    </r>
  </si>
  <si>
    <t>52 - количество выпусков газеты в год;</t>
  </si>
  <si>
    <t>П - стоимость услуги по полиграфическому исполнению одного экземпляра газеты.</t>
  </si>
  <si>
    <t xml:space="preserve">Стоимость полиграфического исполнения 1 экземпляра газеты определяется Министерством информационных технологий, связи и средств массовой  </t>
  </si>
  <si>
    <t>исполнению одного экземпляра газеты;</t>
  </si>
  <si>
    <t>Утверждено постановлением администрации Пильнинского муниципального района от              №</t>
  </si>
  <si>
    <t>корректор</t>
  </si>
  <si>
    <t>Расчет нормативных затрат на выполнение работы «Осуществление издательской деятельности » (Область)</t>
  </si>
  <si>
    <t>Расчет нормативных затрат на выполнение работы «Осуществление издательской деятельности » (Район)</t>
  </si>
  <si>
    <t>художественный редактор</t>
  </si>
  <si>
    <t>зав.отделом</t>
  </si>
  <si>
    <t>зам.гл. редактора</t>
  </si>
  <si>
    <t>ответственный секретарь</t>
  </si>
  <si>
    <t>главный редактор</t>
  </si>
  <si>
    <t>Зп = Т х 52 х П, где Т - объем разового тиража газеты - 2800 экземпляров,  52 - количество выпусков газеты в год, П- стоимость услуги по полиграфическому</t>
  </si>
  <si>
    <t>Зп = 2800 х 52 х 3,22</t>
  </si>
  <si>
    <t>информации Нижегородской области путем исследования рынка и составляет на 2021 год при тираже от 2000 до 3999 экземпляров при объёме газеты менее 12 полос - 3,22.</t>
  </si>
  <si>
    <t>Зп = 468832 рубля</t>
  </si>
  <si>
    <t>Общие прямые затраты на 2021 год</t>
  </si>
  <si>
    <t>52 выпуска в год ,  8 часовой рабочий день, 5 дневная неделя ,247 рабочих дней в году  Стоимость за трат на 1 раб = ФОТ с начислениями/ на кол-во ставок/247дней в году</t>
  </si>
  <si>
    <t>Рпеч = 920968+468832</t>
  </si>
  <si>
    <t>Р печ = 1389800,00</t>
  </si>
  <si>
    <t>Рпеч = 331180,90+16319,10</t>
  </si>
  <si>
    <t xml:space="preserve">     Зп - затраты на полиграфическое исполнение составляет 16319,10                 </t>
  </si>
  <si>
    <t>Р печ = 347500,00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</si>
</sst>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sz val="10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5" fillId="2" borderId="1" xfId="1" applyFont="1" applyFill="1" applyBorder="1"/>
    <xf numFmtId="0" fontId="5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4" borderId="3" xfId="1" applyFont="1" applyFill="1" applyBorder="1"/>
    <xf numFmtId="0" fontId="5" fillId="2" borderId="4" xfId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9" fillId="2" borderId="1" xfId="0" applyNumberFormat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1" fillId="0" borderId="0" xfId="0" applyNumberFormat="1" applyFont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0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wrapText="1"/>
    </xf>
    <xf numFmtId="0" fontId="5" fillId="4" borderId="0" xfId="1" applyFont="1" applyFill="1" applyBorder="1"/>
    <xf numFmtId="0" fontId="5" fillId="2" borderId="0" xfId="1" applyFont="1" applyFill="1" applyBorder="1"/>
    <xf numFmtId="0" fontId="5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29"/>
  <sheetViews>
    <sheetView topLeftCell="A4" workbookViewId="0">
      <selection activeCell="T10" sqref="T10"/>
    </sheetView>
  </sheetViews>
  <sheetFormatPr defaultRowHeight="15" x14ac:dyDescent="0.25"/>
  <sheetData>
    <row r="1" ht="32.25" hidden="1" customHeight="1" x14ac:dyDescent="0.25"/>
    <row r="2" ht="63.75" hidden="1" customHeight="1" x14ac:dyDescent="0.25"/>
    <row r="3" ht="167.25" hidden="1" customHeight="1" x14ac:dyDescent="0.25"/>
    <row r="4" s="22" customFormat="1" ht="58.5" customHeight="1" x14ac:dyDescent="0.25"/>
    <row r="5" s="22" customFormat="1" ht="15" customHeight="1" x14ac:dyDescent="0.25"/>
    <row r="6" s="22" customFormat="1" ht="21" customHeight="1" x14ac:dyDescent="0.25"/>
    <row r="7" s="22" customFormat="1" ht="26.25" customHeight="1" x14ac:dyDescent="0.25"/>
    <row r="8" s="22" customFormat="1" ht="21" customHeight="1" x14ac:dyDescent="0.25"/>
    <row r="9" s="22" customFormat="1" ht="102" customHeight="1" x14ac:dyDescent="0.25"/>
    <row r="10" s="22" customFormat="1" ht="110.25" customHeight="1" x14ac:dyDescent="0.25"/>
    <row r="11" s="22" customFormat="1" x14ac:dyDescent="0.25"/>
    <row r="12" s="22" customFormat="1" ht="15" customHeight="1" x14ac:dyDescent="0.25"/>
    <row r="13" s="22" customFormat="1" x14ac:dyDescent="0.25"/>
    <row r="14" s="22" customFormat="1" x14ac:dyDescent="0.25"/>
    <row r="15" s="22" customFormat="1" x14ac:dyDescent="0.25"/>
    <row r="16" s="22" customFormat="1" x14ac:dyDescent="0.25"/>
    <row r="17" s="22" customFormat="1" x14ac:dyDescent="0.25"/>
    <row r="18" s="22" customFormat="1" x14ac:dyDescent="0.25"/>
    <row r="19" s="22" customFormat="1" x14ac:dyDescent="0.25"/>
    <row r="20" ht="50.25" customHeight="1" x14ac:dyDescent="0.25"/>
    <row r="22" ht="74.25" customHeight="1" x14ac:dyDescent="0.25"/>
    <row r="25" ht="15" customHeight="1" x14ac:dyDescent="0.25"/>
    <row r="29" ht="42" customHeight="1" x14ac:dyDescent="0.25"/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tabSelected="1" topLeftCell="A7" workbookViewId="0">
      <selection activeCell="J29" sqref="J29"/>
    </sheetView>
  </sheetViews>
  <sheetFormatPr defaultRowHeight="15" outlineLevelCol="1" x14ac:dyDescent="0.25"/>
  <cols>
    <col min="1" max="1" width="3.28515625" customWidth="1"/>
    <col min="2" max="2" width="22.85546875" customWidth="1"/>
    <col min="3" max="5" width="13.28515625" customWidth="1"/>
    <col min="6" max="8" width="13.28515625" hidden="1" customWidth="1"/>
    <col min="9" max="10" width="13.28515625" customWidth="1"/>
    <col min="11" max="11" width="31" customWidth="1"/>
    <col min="12" max="12" width="17.28515625" hidden="1" customWidth="1" outlineLevel="1"/>
    <col min="13" max="13" width="17.28515625" customWidth="1" collapsed="1"/>
    <col min="14" max="14" width="17.28515625" hidden="1" customWidth="1" outlineLevel="1"/>
    <col min="15" max="15" width="9.140625" collapsed="1"/>
  </cols>
  <sheetData>
    <row r="1" spans="1:14" ht="32.25" hidden="1" customHeight="1" x14ac:dyDescent="0.25">
      <c r="A1" s="64" t="s">
        <v>0</v>
      </c>
      <c r="B1" s="66" t="s">
        <v>1</v>
      </c>
      <c r="C1" s="68" t="s">
        <v>6</v>
      </c>
      <c r="D1" s="69"/>
      <c r="E1" s="70"/>
      <c r="F1" s="71" t="s">
        <v>7</v>
      </c>
      <c r="G1" s="72"/>
      <c r="H1" s="73"/>
      <c r="I1" s="16"/>
      <c r="J1" s="16"/>
      <c r="K1" s="74" t="s">
        <v>5</v>
      </c>
    </row>
    <row r="2" spans="1:14" ht="63.75" hidden="1" x14ac:dyDescent="0.25">
      <c r="A2" s="65"/>
      <c r="B2" s="67"/>
      <c r="C2" s="4" t="s">
        <v>2</v>
      </c>
      <c r="D2" s="38" t="s">
        <v>3</v>
      </c>
      <c r="E2" s="5" t="s">
        <v>4</v>
      </c>
      <c r="F2" s="4" t="s">
        <v>2</v>
      </c>
      <c r="G2" s="38" t="s">
        <v>3</v>
      </c>
      <c r="H2" s="5" t="s">
        <v>4</v>
      </c>
      <c r="I2" s="17"/>
      <c r="J2" s="17"/>
      <c r="K2" s="75"/>
    </row>
    <row r="3" spans="1:14" ht="167.25" hidden="1" customHeight="1" x14ac:dyDescent="0.25">
      <c r="A3" s="2">
        <v>1</v>
      </c>
      <c r="B3" s="3" t="s">
        <v>8</v>
      </c>
      <c r="C3" s="6">
        <f>D3/E3</f>
        <v>2.6342451874366766E-2</v>
      </c>
      <c r="D3" s="1">
        <f>624/1974</f>
        <v>0.3161094224924012</v>
      </c>
      <c r="E3" s="7">
        <v>12</v>
      </c>
      <c r="F3" s="6">
        <f>G3/H3</f>
        <v>1.1306805827353772E-2</v>
      </c>
      <c r="G3" s="1">
        <f>312/1971</f>
        <v>0.15829528158295281</v>
      </c>
      <c r="H3" s="9">
        <v>14</v>
      </c>
      <c r="I3" s="9"/>
      <c r="J3" s="9"/>
      <c r="K3" s="8" t="s">
        <v>11</v>
      </c>
      <c r="L3" t="s">
        <v>12</v>
      </c>
      <c r="M3" t="s">
        <v>12</v>
      </c>
      <c r="N3" t="s">
        <v>12</v>
      </c>
    </row>
    <row r="4" spans="1:14" ht="66.75" customHeight="1" x14ac:dyDescent="0.25">
      <c r="A4" s="39"/>
      <c r="B4" s="40"/>
      <c r="C4" s="41"/>
      <c r="D4" s="42"/>
      <c r="E4" s="42"/>
      <c r="F4" s="41"/>
      <c r="G4" s="42"/>
      <c r="H4" s="42"/>
      <c r="I4" s="42"/>
      <c r="J4" s="42"/>
      <c r="K4" s="43" t="s">
        <v>33</v>
      </c>
    </row>
    <row r="5" spans="1:14" s="22" customFormat="1" ht="35.25" customHeight="1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s="2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22" customFormat="1" ht="21" customHeight="1" x14ac:dyDescent="0.25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22" customFormat="1" ht="26.25" customHeight="1" x14ac:dyDescent="0.25">
      <c r="A8" s="44"/>
      <c r="B8" s="29" t="s">
        <v>28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s="22" customFormat="1" ht="17.25" customHeight="1" x14ac:dyDescent="0.25">
      <c r="A9" s="44"/>
      <c r="B9" s="53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44"/>
      <c r="M9" s="44"/>
      <c r="N9" s="44"/>
    </row>
    <row r="10" spans="1:14" s="22" customFormat="1" ht="55.5" customHeight="1" x14ac:dyDescent="0.25">
      <c r="A10" s="55" t="s">
        <v>0</v>
      </c>
      <c r="B10" s="57" t="s">
        <v>13</v>
      </c>
      <c r="C10" s="59" t="s">
        <v>21</v>
      </c>
      <c r="D10" s="60"/>
      <c r="E10" s="60"/>
      <c r="F10" s="60"/>
      <c r="G10" s="60"/>
      <c r="H10" s="60"/>
      <c r="I10" s="60"/>
      <c r="J10" s="60"/>
      <c r="K10" s="61" t="s">
        <v>5</v>
      </c>
      <c r="L10" s="61" t="s">
        <v>18</v>
      </c>
      <c r="M10" s="61" t="s">
        <v>46</v>
      </c>
      <c r="N10" s="61" t="s">
        <v>19</v>
      </c>
    </row>
    <row r="11" spans="1:14" s="22" customFormat="1" ht="110.25" customHeight="1" x14ac:dyDescent="0.25">
      <c r="A11" s="56"/>
      <c r="B11" s="58"/>
      <c r="C11" s="24" t="s">
        <v>14</v>
      </c>
      <c r="D11" s="47" t="s">
        <v>20</v>
      </c>
      <c r="E11" s="25" t="s">
        <v>15</v>
      </c>
      <c r="F11" s="24" t="s">
        <v>2</v>
      </c>
      <c r="G11" s="47" t="s">
        <v>3</v>
      </c>
      <c r="H11" s="26" t="s">
        <v>4</v>
      </c>
      <c r="I11" s="47" t="s">
        <v>16</v>
      </c>
      <c r="J11" s="47" t="s">
        <v>17</v>
      </c>
      <c r="K11" s="62"/>
      <c r="L11" s="62"/>
      <c r="M11" s="62"/>
      <c r="N11" s="62"/>
    </row>
    <row r="12" spans="1:14" s="22" customFormat="1" x14ac:dyDescent="0.25">
      <c r="A12" s="45"/>
      <c r="B12" s="46">
        <v>1</v>
      </c>
      <c r="C12" s="24" t="s">
        <v>9</v>
      </c>
      <c r="D12" s="47">
        <v>3</v>
      </c>
      <c r="E12" s="25">
        <v>4</v>
      </c>
      <c r="F12" s="24"/>
      <c r="G12" s="47"/>
      <c r="H12" s="26"/>
      <c r="I12" s="47">
        <v>5</v>
      </c>
      <c r="J12" s="47">
        <v>6</v>
      </c>
      <c r="K12" s="48">
        <v>7</v>
      </c>
      <c r="L12" s="48">
        <v>7</v>
      </c>
      <c r="M12" s="48">
        <v>7</v>
      </c>
      <c r="N12" s="48">
        <v>7</v>
      </c>
    </row>
    <row r="13" spans="1:14" s="22" customFormat="1" x14ac:dyDescent="0.25">
      <c r="A13" s="10">
        <v>1</v>
      </c>
      <c r="B13" s="11" t="s">
        <v>41</v>
      </c>
      <c r="C13" s="12">
        <f t="shared" ref="C13:C19" si="0">D13/E13</f>
        <v>4.75</v>
      </c>
      <c r="D13" s="13">
        <v>247</v>
      </c>
      <c r="E13" s="14">
        <v>52</v>
      </c>
      <c r="F13" s="12"/>
      <c r="G13" s="13"/>
      <c r="H13" s="15"/>
      <c r="I13" s="19">
        <f t="shared" ref="I13:I19" si="1">M13/1/247</f>
        <v>297.48635627530365</v>
      </c>
      <c r="J13" s="20">
        <f t="shared" ref="J13:J19" si="2">I13*C13</f>
        <v>1413.0601923076924</v>
      </c>
      <c r="K13" s="49" t="s">
        <v>47</v>
      </c>
      <c r="L13" s="23">
        <f>19191.9*12*1.302</f>
        <v>299854.24560000002</v>
      </c>
      <c r="M13" s="27">
        <v>73479.13</v>
      </c>
      <c r="N13" s="18">
        <f t="shared" ref="N13:N19" si="3">L13/100*35.4</f>
        <v>106148.4029424</v>
      </c>
    </row>
    <row r="14" spans="1:14" s="22" customFormat="1" x14ac:dyDescent="0.25">
      <c r="A14" s="10">
        <v>2</v>
      </c>
      <c r="B14" s="11" t="s">
        <v>39</v>
      </c>
      <c r="C14" s="12">
        <f t="shared" ref="C14" si="4">D14/E14</f>
        <v>4.75</v>
      </c>
      <c r="D14" s="13">
        <v>247</v>
      </c>
      <c r="E14" s="14">
        <v>52</v>
      </c>
      <c r="F14" s="12"/>
      <c r="G14" s="13"/>
      <c r="H14" s="15"/>
      <c r="I14" s="19">
        <f t="shared" ref="I14" si="5">M14/1/247</f>
        <v>196.78004048582994</v>
      </c>
      <c r="J14" s="20">
        <f t="shared" ref="J14" si="6">I14*C14</f>
        <v>934.70519230769219</v>
      </c>
      <c r="K14" s="49"/>
      <c r="L14" s="23">
        <f>19191.9*12*1.302</f>
        <v>299854.24560000002</v>
      </c>
      <c r="M14" s="27">
        <v>48604.67</v>
      </c>
      <c r="N14" s="18">
        <f t="shared" ref="N14" si="7">L14/100*35.4</f>
        <v>106148.4029424</v>
      </c>
    </row>
    <row r="15" spans="1:14" s="22" customFormat="1" x14ac:dyDescent="0.25">
      <c r="A15" s="10">
        <v>3</v>
      </c>
      <c r="B15" s="11" t="s">
        <v>40</v>
      </c>
      <c r="C15" s="12">
        <f t="shared" si="0"/>
        <v>4.75</v>
      </c>
      <c r="D15" s="13">
        <v>247</v>
      </c>
      <c r="E15" s="14">
        <v>52</v>
      </c>
      <c r="F15" s="12"/>
      <c r="G15" s="13"/>
      <c r="H15" s="15"/>
      <c r="I15" s="19">
        <f t="shared" si="1"/>
        <v>153.02315789473684</v>
      </c>
      <c r="J15" s="20">
        <f t="shared" si="2"/>
        <v>726.86</v>
      </c>
      <c r="K15" s="49"/>
      <c r="L15" s="23">
        <f>14353.35*12*1.302</f>
        <v>224256.74040000001</v>
      </c>
      <c r="M15" s="27">
        <v>37796.720000000001</v>
      </c>
      <c r="N15" s="18">
        <f t="shared" si="3"/>
        <v>79386.886101599986</v>
      </c>
    </row>
    <row r="16" spans="1:14" s="22" customFormat="1" x14ac:dyDescent="0.25">
      <c r="A16" s="10">
        <v>4</v>
      </c>
      <c r="B16" s="11" t="s">
        <v>38</v>
      </c>
      <c r="C16" s="12">
        <f t="shared" si="0"/>
        <v>4.75</v>
      </c>
      <c r="D16" s="13">
        <v>247</v>
      </c>
      <c r="E16" s="14">
        <v>52</v>
      </c>
      <c r="F16" s="12"/>
      <c r="G16" s="13"/>
      <c r="H16" s="15"/>
      <c r="I16" s="19">
        <f t="shared" si="1"/>
        <v>185.45056680161943</v>
      </c>
      <c r="J16" s="20">
        <f t="shared" si="2"/>
        <v>880.89019230769225</v>
      </c>
      <c r="K16" s="49"/>
      <c r="L16" s="23">
        <f>14353.35*12*1.302</f>
        <v>224256.74040000001</v>
      </c>
      <c r="M16" s="27">
        <v>45806.29</v>
      </c>
      <c r="N16" s="18">
        <f t="shared" si="3"/>
        <v>79386.886101599986</v>
      </c>
    </row>
    <row r="17" spans="1:14" s="22" customFormat="1" x14ac:dyDescent="0.25">
      <c r="A17" s="10">
        <v>5</v>
      </c>
      <c r="B17" s="11" t="s">
        <v>38</v>
      </c>
      <c r="C17" s="12">
        <f t="shared" si="0"/>
        <v>4.75</v>
      </c>
      <c r="D17" s="13">
        <v>247</v>
      </c>
      <c r="E17" s="14">
        <v>52</v>
      </c>
      <c r="F17" s="12"/>
      <c r="G17" s="13"/>
      <c r="H17" s="15"/>
      <c r="I17" s="19">
        <f t="shared" si="1"/>
        <v>185.45056680161943</v>
      </c>
      <c r="J17" s="20">
        <f t="shared" si="2"/>
        <v>880.89019230769225</v>
      </c>
      <c r="K17" s="49"/>
      <c r="L17" s="23">
        <f>11080.8*12*1.302</f>
        <v>173126.41919999997</v>
      </c>
      <c r="M17" s="27">
        <v>45806.29</v>
      </c>
      <c r="N17" s="18">
        <f t="shared" si="3"/>
        <v>61286.752396799988</v>
      </c>
    </row>
    <row r="18" spans="1:14" s="22" customFormat="1" x14ac:dyDescent="0.25">
      <c r="A18" s="10">
        <v>6</v>
      </c>
      <c r="B18" s="11" t="s">
        <v>22</v>
      </c>
      <c r="C18" s="12">
        <f t="shared" ref="C18" si="8">D18/E18</f>
        <v>4.75</v>
      </c>
      <c r="D18" s="13">
        <v>247</v>
      </c>
      <c r="E18" s="14">
        <v>52</v>
      </c>
      <c r="F18" s="12"/>
      <c r="G18" s="13"/>
      <c r="H18" s="15"/>
      <c r="I18" s="19">
        <f t="shared" ref="I18" si="9">M18/1/247</f>
        <v>131.03902834008096</v>
      </c>
      <c r="J18" s="20">
        <f t="shared" ref="J18" si="10">I18*C18</f>
        <v>622.43538461538458</v>
      </c>
      <c r="K18" s="49"/>
      <c r="L18" s="23">
        <f>7079.4*12*1.302</f>
        <v>110608.54559999998</v>
      </c>
      <c r="M18" s="27">
        <v>32366.639999999999</v>
      </c>
      <c r="N18" s="18">
        <f t="shared" ref="N18" si="11">L18/100*35.4</f>
        <v>39155.425142399989</v>
      </c>
    </row>
    <row r="19" spans="1:14" s="22" customFormat="1" x14ac:dyDescent="0.25">
      <c r="A19" s="10">
        <v>7</v>
      </c>
      <c r="B19" s="11" t="s">
        <v>37</v>
      </c>
      <c r="C19" s="12">
        <f t="shared" si="0"/>
        <v>4.75</v>
      </c>
      <c r="D19" s="13">
        <v>247</v>
      </c>
      <c r="E19" s="14">
        <v>52</v>
      </c>
      <c r="F19" s="12"/>
      <c r="G19" s="13"/>
      <c r="H19" s="15"/>
      <c r="I19" s="19">
        <f t="shared" si="1"/>
        <v>95.791821862348186</v>
      </c>
      <c r="J19" s="20">
        <f t="shared" si="2"/>
        <v>455.01115384615389</v>
      </c>
      <c r="K19" s="49"/>
      <c r="L19" s="23">
        <f>7079.4*12*1.302</f>
        <v>110608.54559999998</v>
      </c>
      <c r="M19" s="27">
        <v>23660.58</v>
      </c>
      <c r="N19" s="18">
        <f t="shared" si="3"/>
        <v>39155.425142399989</v>
      </c>
    </row>
    <row r="20" spans="1:14" s="22" customFormat="1" x14ac:dyDescent="0.25">
      <c r="A20" s="10">
        <v>8</v>
      </c>
      <c r="B20" s="11" t="s">
        <v>37</v>
      </c>
      <c r="C20" s="12">
        <f t="shared" ref="C20" si="12">D20/E20</f>
        <v>4.75</v>
      </c>
      <c r="D20" s="13">
        <v>247</v>
      </c>
      <c r="E20" s="14">
        <v>52</v>
      </c>
      <c r="F20" s="12"/>
      <c r="G20" s="13"/>
      <c r="H20" s="15"/>
      <c r="I20" s="19">
        <f t="shared" ref="I20" si="13">M20/1/247</f>
        <v>95.791821862348186</v>
      </c>
      <c r="J20" s="20">
        <f t="shared" ref="J20" si="14">I20*C20</f>
        <v>455.01115384615389</v>
      </c>
      <c r="K20" s="49"/>
      <c r="L20" s="23">
        <f>7079.4*12*1.302</f>
        <v>110608.54559999998</v>
      </c>
      <c r="M20" s="27">
        <v>23660.58</v>
      </c>
      <c r="N20" s="18">
        <f t="shared" ref="N20" si="15">L20/100*35.4</f>
        <v>39155.425142399989</v>
      </c>
    </row>
    <row r="21" spans="1:14" s="22" customFormat="1" x14ac:dyDescent="0.25">
      <c r="A21" s="10"/>
      <c r="B21" s="11" t="s">
        <v>10</v>
      </c>
      <c r="C21" s="12"/>
      <c r="D21" s="13"/>
      <c r="E21" s="14"/>
      <c r="F21" s="12"/>
      <c r="G21" s="13"/>
      <c r="H21" s="15"/>
      <c r="I21" s="19"/>
      <c r="J21" s="21">
        <f>SUM(J13:J19)</f>
        <v>5913.8523076923075</v>
      </c>
      <c r="K21" s="50"/>
      <c r="L21" s="23">
        <f>SUM(L13:L19)</f>
        <v>1442565.4824000001</v>
      </c>
      <c r="M21" s="28">
        <f>SUM(M13:M20)</f>
        <v>331180.90000000008</v>
      </c>
      <c r="N21" s="23">
        <f>SUM(N13:N19)</f>
        <v>510668.18076959986</v>
      </c>
    </row>
    <row r="22" spans="1:14" ht="15" customHeight="1" x14ac:dyDescent="0.25">
      <c r="A22" s="51" t="s">
        <v>51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21" customHeight="1" x14ac:dyDescent="0.25"/>
    <row r="24" spans="1:14" ht="1.5" customHeight="1" x14ac:dyDescent="0.25">
      <c r="M24" s="30"/>
    </row>
    <row r="26" spans="1:14" hidden="1" x14ac:dyDescent="0.25"/>
    <row r="27" spans="1:14" x14ac:dyDescent="0.25">
      <c r="B27" t="s">
        <v>50</v>
      </c>
    </row>
    <row r="28" spans="1:14" x14ac:dyDescent="0.25">
      <c r="B28" t="s">
        <v>52</v>
      </c>
    </row>
    <row r="33" spans="2:9" x14ac:dyDescent="0.25">
      <c r="F33" s="32"/>
      <c r="G33" s="32"/>
      <c r="H33" s="32"/>
      <c r="I33" s="32"/>
    </row>
    <row r="34" spans="2:9" x14ac:dyDescent="0.25">
      <c r="F34" s="32"/>
      <c r="G34" s="32"/>
      <c r="H34" s="32"/>
      <c r="I34" s="32"/>
    </row>
    <row r="35" spans="2:9" x14ac:dyDescent="0.25">
      <c r="F35" s="32"/>
      <c r="G35" s="32"/>
      <c r="H35" s="32"/>
      <c r="I35" s="32"/>
    </row>
    <row r="37" spans="2:9" x14ac:dyDescent="0.25">
      <c r="B37" s="31"/>
      <c r="E37" s="32"/>
    </row>
    <row r="38" spans="2:9" x14ac:dyDescent="0.25">
      <c r="E38" s="32"/>
    </row>
    <row r="39" spans="2:9" x14ac:dyDescent="0.25">
      <c r="B39" s="32"/>
      <c r="E39" s="32"/>
    </row>
  </sheetData>
  <mergeCells count="18">
    <mergeCell ref="A5:N5"/>
    <mergeCell ref="A1:A2"/>
    <mergeCell ref="B1:B2"/>
    <mergeCell ref="C1:E1"/>
    <mergeCell ref="F1:H1"/>
    <mergeCell ref="K1:K2"/>
    <mergeCell ref="K13:K21"/>
    <mergeCell ref="A22:N22"/>
    <mergeCell ref="A6:N6"/>
    <mergeCell ref="A7:N7"/>
    <mergeCell ref="B9:K9"/>
    <mergeCell ref="A10:A11"/>
    <mergeCell ref="B10:B11"/>
    <mergeCell ref="C10:J10"/>
    <mergeCell ref="K10:K11"/>
    <mergeCell ref="L10:L11"/>
    <mergeCell ref="M10:M11"/>
    <mergeCell ref="N10:N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6"/>
  <sheetViews>
    <sheetView topLeftCell="A8" workbookViewId="0">
      <selection activeCell="D29" sqref="D29"/>
    </sheetView>
  </sheetViews>
  <sheetFormatPr defaultRowHeight="15" outlineLevelCol="1" x14ac:dyDescent="0.25"/>
  <cols>
    <col min="1" max="1" width="3.28515625" customWidth="1"/>
    <col min="2" max="2" width="22.85546875" customWidth="1"/>
    <col min="3" max="5" width="13.28515625" customWidth="1"/>
    <col min="6" max="8" width="13.28515625" hidden="1" customWidth="1"/>
    <col min="9" max="10" width="13.28515625" customWidth="1"/>
    <col min="11" max="11" width="31" customWidth="1"/>
    <col min="12" max="12" width="17.28515625" hidden="1" customWidth="1" outlineLevel="1"/>
    <col min="13" max="13" width="17.28515625" customWidth="1" collapsed="1"/>
    <col min="14" max="14" width="17.28515625" hidden="1" customWidth="1" outlineLevel="1"/>
    <col min="15" max="15" width="9.140625" collapsed="1"/>
  </cols>
  <sheetData>
    <row r="1" spans="1:14" ht="32.25" hidden="1" customHeight="1" x14ac:dyDescent="0.25">
      <c r="A1" s="64" t="s">
        <v>0</v>
      </c>
      <c r="B1" s="66" t="s">
        <v>1</v>
      </c>
      <c r="C1" s="68" t="s">
        <v>6</v>
      </c>
      <c r="D1" s="69"/>
      <c r="E1" s="70"/>
      <c r="F1" s="71" t="s">
        <v>7</v>
      </c>
      <c r="G1" s="72"/>
      <c r="H1" s="73"/>
      <c r="I1" s="16"/>
      <c r="J1" s="16"/>
      <c r="K1" s="74" t="s">
        <v>5</v>
      </c>
    </row>
    <row r="2" spans="1:14" ht="63.75" hidden="1" x14ac:dyDescent="0.25">
      <c r="A2" s="65"/>
      <c r="B2" s="67"/>
      <c r="C2" s="4" t="s">
        <v>2</v>
      </c>
      <c r="D2" s="38" t="s">
        <v>3</v>
      </c>
      <c r="E2" s="5" t="s">
        <v>4</v>
      </c>
      <c r="F2" s="4" t="s">
        <v>2</v>
      </c>
      <c r="G2" s="38" t="s">
        <v>3</v>
      </c>
      <c r="H2" s="5" t="s">
        <v>4</v>
      </c>
      <c r="I2" s="17"/>
      <c r="J2" s="17"/>
      <c r="K2" s="75"/>
    </row>
    <row r="3" spans="1:14" ht="167.25" hidden="1" customHeight="1" x14ac:dyDescent="0.25">
      <c r="A3" s="2">
        <v>1</v>
      </c>
      <c r="B3" s="3" t="s">
        <v>8</v>
      </c>
      <c r="C3" s="6">
        <f>D3/E3</f>
        <v>2.6342451874366766E-2</v>
      </c>
      <c r="D3" s="1">
        <f>624/1974</f>
        <v>0.3161094224924012</v>
      </c>
      <c r="E3" s="7">
        <v>12</v>
      </c>
      <c r="F3" s="6">
        <f>G3/H3</f>
        <v>1.1306805827353772E-2</v>
      </c>
      <c r="G3" s="1">
        <f>312/1971</f>
        <v>0.15829528158295281</v>
      </c>
      <c r="H3" s="9">
        <v>14</v>
      </c>
      <c r="I3" s="9"/>
      <c r="J3" s="9"/>
      <c r="K3" s="8" t="s">
        <v>11</v>
      </c>
      <c r="L3" t="s">
        <v>12</v>
      </c>
      <c r="M3" t="s">
        <v>12</v>
      </c>
      <c r="N3" t="s">
        <v>12</v>
      </c>
    </row>
    <row r="4" spans="1:14" ht="66.75" customHeight="1" x14ac:dyDescent="0.25">
      <c r="A4" s="39"/>
      <c r="B4" s="40"/>
      <c r="C4" s="41"/>
      <c r="D4" s="42"/>
      <c r="E4" s="42"/>
      <c r="F4" s="41"/>
      <c r="G4" s="42"/>
      <c r="H4" s="42"/>
      <c r="I4" s="42"/>
      <c r="J4" s="42"/>
      <c r="K4" s="43" t="s">
        <v>33</v>
      </c>
    </row>
    <row r="5" spans="1:14" s="22" customFormat="1" ht="35.25" customHeight="1" x14ac:dyDescent="0.25">
      <c r="A5" s="63" t="s">
        <v>35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s="2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22" customFormat="1" ht="21" customHeight="1" x14ac:dyDescent="0.25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22" customFormat="1" ht="26.25" customHeight="1" x14ac:dyDescent="0.25">
      <c r="A8" s="33"/>
      <c r="B8" s="29" t="s">
        <v>28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2" customFormat="1" ht="17.25" customHeight="1" x14ac:dyDescent="0.25">
      <c r="A9" s="33"/>
      <c r="B9" s="53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33"/>
      <c r="M9" s="33"/>
      <c r="N9" s="33"/>
    </row>
    <row r="10" spans="1:14" s="22" customFormat="1" ht="55.5" customHeight="1" x14ac:dyDescent="0.25">
      <c r="A10" s="55" t="s">
        <v>0</v>
      </c>
      <c r="B10" s="57" t="s">
        <v>13</v>
      </c>
      <c r="C10" s="59" t="s">
        <v>21</v>
      </c>
      <c r="D10" s="60"/>
      <c r="E10" s="60"/>
      <c r="F10" s="60"/>
      <c r="G10" s="60"/>
      <c r="H10" s="60"/>
      <c r="I10" s="60"/>
      <c r="J10" s="60"/>
      <c r="K10" s="61" t="s">
        <v>5</v>
      </c>
      <c r="L10" s="61" t="s">
        <v>18</v>
      </c>
      <c r="M10" s="61" t="s">
        <v>46</v>
      </c>
      <c r="N10" s="61" t="s">
        <v>19</v>
      </c>
    </row>
    <row r="11" spans="1:14" s="22" customFormat="1" ht="110.25" customHeight="1" x14ac:dyDescent="0.25">
      <c r="A11" s="56"/>
      <c r="B11" s="58"/>
      <c r="C11" s="24" t="s">
        <v>14</v>
      </c>
      <c r="D11" s="36" t="s">
        <v>20</v>
      </c>
      <c r="E11" s="25" t="s">
        <v>15</v>
      </c>
      <c r="F11" s="24" t="s">
        <v>2</v>
      </c>
      <c r="G11" s="36" t="s">
        <v>3</v>
      </c>
      <c r="H11" s="26" t="s">
        <v>4</v>
      </c>
      <c r="I11" s="36" t="s">
        <v>16</v>
      </c>
      <c r="J11" s="36" t="s">
        <v>17</v>
      </c>
      <c r="K11" s="62"/>
      <c r="L11" s="62"/>
      <c r="M11" s="62"/>
      <c r="N11" s="62"/>
    </row>
    <row r="12" spans="1:14" s="22" customFormat="1" x14ac:dyDescent="0.25">
      <c r="A12" s="34"/>
      <c r="B12" s="35">
        <v>1</v>
      </c>
      <c r="C12" s="24" t="s">
        <v>9</v>
      </c>
      <c r="D12" s="36">
        <v>3</v>
      </c>
      <c r="E12" s="25">
        <v>4</v>
      </c>
      <c r="F12" s="24"/>
      <c r="G12" s="36"/>
      <c r="H12" s="26"/>
      <c r="I12" s="36">
        <v>5</v>
      </c>
      <c r="J12" s="36">
        <v>6</v>
      </c>
      <c r="K12" s="37">
        <v>7</v>
      </c>
      <c r="L12" s="37">
        <v>7</v>
      </c>
      <c r="M12" s="37">
        <v>7</v>
      </c>
      <c r="N12" s="37">
        <v>7</v>
      </c>
    </row>
    <row r="13" spans="1:14" s="22" customFormat="1" x14ac:dyDescent="0.25">
      <c r="A13" s="10">
        <v>1</v>
      </c>
      <c r="B13" s="11" t="s">
        <v>24</v>
      </c>
      <c r="C13" s="12">
        <f t="shared" ref="C13:C17" si="0">D13/E13</f>
        <v>4.75</v>
      </c>
      <c r="D13" s="13">
        <v>247</v>
      </c>
      <c r="E13" s="14">
        <v>52</v>
      </c>
      <c r="F13" s="12"/>
      <c r="G13" s="13"/>
      <c r="H13" s="15"/>
      <c r="I13" s="19">
        <f t="shared" ref="I13:I17" si="1">M13/1/247</f>
        <v>1182.842834008097</v>
      </c>
      <c r="J13" s="20">
        <f t="shared" ref="J13:J17" si="2">I13*C13</f>
        <v>5618.5034615384611</v>
      </c>
      <c r="K13" s="49" t="s">
        <v>47</v>
      </c>
      <c r="L13" s="23">
        <f>19191.9*12*1.302</f>
        <v>299854.24560000002</v>
      </c>
      <c r="M13" s="27">
        <v>292162.18</v>
      </c>
      <c r="N13" s="18">
        <f t="shared" ref="N13:N17" si="3">L13/100*35.4</f>
        <v>106148.4029424</v>
      </c>
    </row>
    <row r="14" spans="1:14" s="22" customFormat="1" x14ac:dyDescent="0.25">
      <c r="A14" s="10">
        <v>2</v>
      </c>
      <c r="B14" s="11" t="s">
        <v>23</v>
      </c>
      <c r="C14" s="12">
        <f t="shared" si="0"/>
        <v>4.75</v>
      </c>
      <c r="D14" s="13">
        <v>247</v>
      </c>
      <c r="E14" s="14">
        <v>52</v>
      </c>
      <c r="F14" s="12"/>
      <c r="G14" s="13"/>
      <c r="H14" s="15"/>
      <c r="I14" s="19">
        <f t="shared" si="1"/>
        <v>885.82898785425107</v>
      </c>
      <c r="J14" s="20">
        <f t="shared" si="2"/>
        <v>4207.6876923076925</v>
      </c>
      <c r="K14" s="49"/>
      <c r="L14" s="23">
        <f>14353.35*12*1.302</f>
        <v>224256.74040000001</v>
      </c>
      <c r="M14" s="27">
        <v>218799.76</v>
      </c>
      <c r="N14" s="18">
        <f t="shared" si="3"/>
        <v>79386.886101599986</v>
      </c>
    </row>
    <row r="15" spans="1:14" s="22" customFormat="1" x14ac:dyDescent="0.25">
      <c r="A15" s="10">
        <v>3</v>
      </c>
      <c r="B15" s="11" t="s">
        <v>22</v>
      </c>
      <c r="C15" s="12">
        <f t="shared" si="0"/>
        <v>4.75</v>
      </c>
      <c r="D15" s="13">
        <v>247</v>
      </c>
      <c r="E15" s="14">
        <v>52</v>
      </c>
      <c r="F15" s="12"/>
      <c r="G15" s="13"/>
      <c r="H15" s="15"/>
      <c r="I15" s="19">
        <f t="shared" si="1"/>
        <v>526.70765182186233</v>
      </c>
      <c r="J15" s="20">
        <f t="shared" si="2"/>
        <v>2501.8613461538462</v>
      </c>
      <c r="K15" s="49"/>
      <c r="L15" s="23">
        <f>14353.35*12*1.302</f>
        <v>224256.74040000001</v>
      </c>
      <c r="M15" s="27">
        <v>130096.79</v>
      </c>
      <c r="N15" s="18">
        <f t="shared" si="3"/>
        <v>79386.886101599986</v>
      </c>
    </row>
    <row r="16" spans="1:14" s="22" customFormat="1" x14ac:dyDescent="0.25">
      <c r="A16" s="10">
        <v>4</v>
      </c>
      <c r="B16" s="11" t="s">
        <v>34</v>
      </c>
      <c r="C16" s="12">
        <f t="shared" si="0"/>
        <v>4.75</v>
      </c>
      <c r="D16" s="13">
        <v>247</v>
      </c>
      <c r="E16" s="14">
        <v>52</v>
      </c>
      <c r="F16" s="12"/>
      <c r="G16" s="13"/>
      <c r="H16" s="15"/>
      <c r="I16" s="19">
        <f t="shared" si="1"/>
        <v>455.12696356275302</v>
      </c>
      <c r="J16" s="20">
        <f t="shared" si="2"/>
        <v>2161.853076923077</v>
      </c>
      <c r="K16" s="49"/>
      <c r="L16" s="23">
        <f>11080.8*12*1.302</f>
        <v>173126.41919999997</v>
      </c>
      <c r="M16" s="27">
        <v>112416.36</v>
      </c>
      <c r="N16" s="18">
        <f t="shared" si="3"/>
        <v>61286.752396799988</v>
      </c>
    </row>
    <row r="17" spans="1:14" s="22" customFormat="1" x14ac:dyDescent="0.25">
      <c r="A17" s="10">
        <v>5</v>
      </c>
      <c r="B17" s="11" t="s">
        <v>37</v>
      </c>
      <c r="C17" s="12">
        <f t="shared" si="0"/>
        <v>4.75</v>
      </c>
      <c r="D17" s="13">
        <v>247</v>
      </c>
      <c r="E17" s="14">
        <v>52</v>
      </c>
      <c r="F17" s="12"/>
      <c r="G17" s="13"/>
      <c r="H17" s="15"/>
      <c r="I17" s="19">
        <f t="shared" si="1"/>
        <v>678.10894736842101</v>
      </c>
      <c r="J17" s="20">
        <f t="shared" si="2"/>
        <v>3221.0174999999999</v>
      </c>
      <c r="K17" s="49"/>
      <c r="L17" s="23">
        <f>7079.4*12*1.302</f>
        <v>110608.54559999998</v>
      </c>
      <c r="M17" s="27">
        <v>167492.91</v>
      </c>
      <c r="N17" s="18">
        <f t="shared" si="3"/>
        <v>39155.425142399989</v>
      </c>
    </row>
    <row r="18" spans="1:14" s="22" customFormat="1" x14ac:dyDescent="0.25">
      <c r="A18" s="10"/>
      <c r="B18" s="11" t="s">
        <v>10</v>
      </c>
      <c r="C18" s="12"/>
      <c r="D18" s="13"/>
      <c r="E18" s="14"/>
      <c r="F18" s="12"/>
      <c r="G18" s="13"/>
      <c r="H18" s="15"/>
      <c r="I18" s="19"/>
      <c r="J18" s="21">
        <f>SUM(J13:J17)</f>
        <v>17710.923076923078</v>
      </c>
      <c r="K18" s="50"/>
      <c r="L18" s="23">
        <f>SUM(L13:L17)</f>
        <v>1032102.6912</v>
      </c>
      <c r="M18" s="28">
        <f>SUM(M13:M17)</f>
        <v>920968</v>
      </c>
      <c r="N18" s="23">
        <f>SUM(N13:N17)</f>
        <v>365364.35268479993</v>
      </c>
    </row>
    <row r="19" spans="1:14" ht="15" customHeight="1" x14ac:dyDescent="0.2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21" customHeight="1" x14ac:dyDescent="0.25">
      <c r="A20" t="s">
        <v>42</v>
      </c>
    </row>
    <row r="21" spans="1:14" ht="1.5" customHeight="1" x14ac:dyDescent="0.25">
      <c r="M21" s="30"/>
    </row>
    <row r="22" spans="1:14" x14ac:dyDescent="0.25">
      <c r="A22" t="s">
        <v>32</v>
      </c>
    </row>
    <row r="23" spans="1:14" hidden="1" x14ac:dyDescent="0.25"/>
    <row r="24" spans="1:14" x14ac:dyDescent="0.25">
      <c r="A24" t="s">
        <v>29</v>
      </c>
    </row>
    <row r="25" spans="1:14" x14ac:dyDescent="0.25">
      <c r="A25" t="s">
        <v>30</v>
      </c>
    </row>
    <row r="26" spans="1:14" x14ac:dyDescent="0.25">
      <c r="A26" t="s">
        <v>31</v>
      </c>
    </row>
    <row r="27" spans="1:14" x14ac:dyDescent="0.25">
      <c r="A27" t="s">
        <v>44</v>
      </c>
    </row>
    <row r="28" spans="1:14" x14ac:dyDescent="0.25">
      <c r="A28" t="s">
        <v>43</v>
      </c>
    </row>
    <row r="29" spans="1:14" x14ac:dyDescent="0.25">
      <c r="A29" t="s">
        <v>45</v>
      </c>
    </row>
    <row r="30" spans="1:14" x14ac:dyDescent="0.25">
      <c r="F30" s="32"/>
      <c r="G30" s="32"/>
      <c r="H30" s="32"/>
      <c r="I30" s="32"/>
    </row>
    <row r="31" spans="1:14" x14ac:dyDescent="0.25">
      <c r="B31" t="s">
        <v>48</v>
      </c>
      <c r="F31" s="32"/>
      <c r="G31" s="32"/>
      <c r="H31" s="32"/>
      <c r="I31" s="32"/>
    </row>
    <row r="32" spans="1:14" x14ac:dyDescent="0.25">
      <c r="B32" t="s">
        <v>49</v>
      </c>
      <c r="F32" s="32"/>
      <c r="G32" s="32"/>
      <c r="H32" s="32"/>
      <c r="I32" s="32"/>
    </row>
    <row r="34" spans="2:5" x14ac:dyDescent="0.25">
      <c r="B34" s="31"/>
      <c r="E34" s="32"/>
    </row>
    <row r="35" spans="2:5" x14ac:dyDescent="0.25">
      <c r="E35" s="32"/>
    </row>
    <row r="36" spans="2:5" x14ac:dyDescent="0.25">
      <c r="B36" s="32"/>
      <c r="E36" s="32"/>
    </row>
  </sheetData>
  <mergeCells count="18">
    <mergeCell ref="A5:N5"/>
    <mergeCell ref="A1:A2"/>
    <mergeCell ref="B1:B2"/>
    <mergeCell ref="C1:E1"/>
    <mergeCell ref="F1:H1"/>
    <mergeCell ref="K1:K2"/>
    <mergeCell ref="K13:K18"/>
    <mergeCell ref="A19:N19"/>
    <mergeCell ref="A6:N6"/>
    <mergeCell ref="A7:N7"/>
    <mergeCell ref="A10:A11"/>
    <mergeCell ref="B10:B11"/>
    <mergeCell ref="C10:J10"/>
    <mergeCell ref="K10:K11"/>
    <mergeCell ref="L10:L11"/>
    <mergeCell ref="M10:M11"/>
    <mergeCell ref="N10:N11"/>
    <mergeCell ref="B9:K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ПО кол-ву выпусков 104</vt:lpstr>
      <vt:lpstr> 2020 район</vt:lpstr>
      <vt:lpstr> 2020 Область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2020-12-26T09:57:16Z</dcterms:modified>
</cp:coreProperties>
</file>